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4242025-W6-injured\L25-4242025-W6-injured_all_given_data\'deeplabcut_project'\'videos'\excel_files_to_merge\"/>
    </mc:Choice>
  </mc:AlternateContent>
  <xr:revisionPtr revIDLastSave="0" documentId="13_ncr:1_{01DDD53F-9343-4937-B801-C3784DA16578}" xr6:coauthVersionLast="47" xr6:coauthVersionMax="47" xr10:uidLastSave="{00000000-0000-0000-0000-000000000000}"/>
  <bookViews>
    <workbookView xWindow="28680" yWindow="-120" windowWidth="29040" windowHeight="16440" xr2:uid="{A2F3823A-E55F-4656-BC4C-B6EF39156F3D}"/>
  </bookViews>
  <sheets>
    <sheet name="Sheet1" sheetId="1" r:id="rId1"/>
    <sheet name="Data" sheetId="10" r:id="rId2"/>
    <sheet name="Cycle" sheetId="11" r:id="rId3"/>
    <sheet name="Coordination" sheetId="12" r:id="rId4"/>
    <sheet name="Graph" sheetId="13" r:id="rId5"/>
  </sheets>
  <definedNames>
    <definedName name="catRange">Coordination!$R$973:$R$976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11" l="1"/>
  <c r="BP11" i="10" s="1"/>
  <c r="BS2" i="11"/>
  <c r="BR3" i="11"/>
  <c r="BS3" i="11"/>
  <c r="BP12" i="10" s="1"/>
  <c r="BR4" i="11"/>
  <c r="BS4" i="11"/>
  <c r="BR5" i="11"/>
  <c r="BS5" i="11"/>
  <c r="BR6" i="11"/>
  <c r="BS6" i="11"/>
  <c r="BR7" i="11"/>
  <c r="BS7" i="11"/>
  <c r="BR8" i="11"/>
  <c r="BS8" i="11"/>
  <c r="BR9" i="11"/>
  <c r="BS9" i="11"/>
  <c r="BR10" i="11"/>
  <c r="BS10" i="11"/>
  <c r="BR11" i="11"/>
  <c r="BS11" i="11"/>
  <c r="BS12" i="11"/>
  <c r="BR14" i="11"/>
  <c r="BR15" i="11"/>
  <c r="BS15" i="11"/>
  <c r="BR16" i="11"/>
  <c r="BS16" i="11"/>
  <c r="BR17" i="11"/>
  <c r="BS17" i="11"/>
  <c r="BR18" i="11"/>
  <c r="BS18" i="11"/>
  <c r="BR19" i="11"/>
  <c r="BS19" i="11"/>
  <c r="BR20" i="11"/>
  <c r="BS20" i="11"/>
  <c r="BR21" i="11"/>
  <c r="BS21" i="11"/>
  <c r="BR22" i="11"/>
  <c r="BS22" i="11"/>
  <c r="BS23" i="11"/>
  <c r="BS24" i="11"/>
  <c r="BR25" i="11"/>
  <c r="BR26" i="11"/>
  <c r="BR27" i="11"/>
  <c r="BS27" i="11"/>
  <c r="BR28" i="11"/>
  <c r="BS28" i="11"/>
  <c r="BR29" i="11"/>
  <c r="BS29" i="11"/>
  <c r="BR30" i="11"/>
  <c r="BS30" i="11"/>
  <c r="BR31" i="11"/>
  <c r="BS31" i="11"/>
  <c r="BR32" i="11"/>
  <c r="BS32" i="11"/>
  <c r="BR33" i="11"/>
  <c r="BS33" i="11"/>
  <c r="BR34" i="11"/>
  <c r="BS34" i="11"/>
  <c r="BS35" i="11"/>
  <c r="BS36" i="11"/>
  <c r="BZ38" i="12"/>
  <c r="CA38" i="12"/>
  <c r="CB38" i="12"/>
  <c r="BZ37" i="12"/>
  <c r="CA37" i="12"/>
  <c r="CB37" i="12"/>
  <c r="BZ36" i="12"/>
  <c r="CA36" i="12"/>
  <c r="CB36" i="12"/>
  <c r="BZ35" i="12"/>
  <c r="CA35" i="12"/>
  <c r="CB35" i="12"/>
  <c r="BZ34" i="12"/>
  <c r="CA34" i="12"/>
  <c r="CB34" i="12"/>
  <c r="BZ33" i="12"/>
  <c r="CA33" i="12"/>
  <c r="CB33" i="12"/>
  <c r="BZ32" i="12"/>
  <c r="CA32" i="12"/>
  <c r="CB32" i="12"/>
  <c r="BZ31" i="12"/>
  <c r="CA31" i="12"/>
  <c r="CB31" i="12"/>
  <c r="BZ30" i="12"/>
  <c r="CA30" i="12"/>
  <c r="CB30" i="12"/>
  <c r="BZ29" i="12"/>
  <c r="CA29" i="12"/>
  <c r="CB29" i="12"/>
  <c r="BW38" i="12"/>
  <c r="BX38" i="12"/>
  <c r="BY38" i="12"/>
  <c r="BW37" i="12"/>
  <c r="BX37" i="12"/>
  <c r="BY37" i="12"/>
  <c r="BW36" i="12"/>
  <c r="BX36" i="12"/>
  <c r="BY36" i="12"/>
  <c r="BW35" i="12"/>
  <c r="BX35" i="12"/>
  <c r="BY35" i="12"/>
  <c r="BW34" i="12"/>
  <c r="BX34" i="12"/>
  <c r="BY34" i="12"/>
  <c r="BW33" i="12"/>
  <c r="BX33" i="12"/>
  <c r="BY33" i="12"/>
  <c r="BW32" i="12"/>
  <c r="BX32" i="12"/>
  <c r="BY32" i="12"/>
  <c r="BW31" i="12"/>
  <c r="BX31" i="12"/>
  <c r="BY31" i="12"/>
  <c r="BW30" i="12"/>
  <c r="BX30" i="12"/>
  <c r="BY30" i="12"/>
  <c r="BW29" i="12"/>
  <c r="BX29" i="12"/>
  <c r="BY29" i="12"/>
  <c r="BT38" i="12"/>
  <c r="BV38" i="12"/>
  <c r="BU38" i="12"/>
  <c r="BT37" i="12"/>
  <c r="BV37" i="12"/>
  <c r="BU37" i="12"/>
  <c r="BT36" i="12"/>
  <c r="BV36" i="12"/>
  <c r="BU36" i="12"/>
  <c r="BT35" i="12"/>
  <c r="BV35" i="12"/>
  <c r="BU35" i="12"/>
  <c r="BT34" i="12"/>
  <c r="BV34" i="12"/>
  <c r="BU34" i="12"/>
  <c r="BT33" i="12"/>
  <c r="BV33" i="12"/>
  <c r="BU33" i="12"/>
  <c r="BT32" i="12"/>
  <c r="BV32" i="12"/>
  <c r="BU32" i="12"/>
  <c r="BT31" i="12"/>
  <c r="BV31" i="12"/>
  <c r="BU31" i="12"/>
  <c r="BT30" i="12"/>
  <c r="BV30" i="12"/>
  <c r="BU30" i="12"/>
  <c r="BT29" i="12"/>
  <c r="BV29" i="12"/>
  <c r="BU29" i="12"/>
  <c r="BQ39" i="12"/>
  <c r="BS39" i="12"/>
  <c r="BR39" i="12"/>
  <c r="BQ38" i="12"/>
  <c r="BS38" i="12"/>
  <c r="BR38" i="12"/>
  <c r="BQ37" i="12"/>
  <c r="BS37" i="12"/>
  <c r="BR37" i="12"/>
  <c r="BQ36" i="12"/>
  <c r="BS36" i="12"/>
  <c r="BR36" i="12"/>
  <c r="BQ35" i="12"/>
  <c r="BS35" i="12"/>
  <c r="BR35" i="12"/>
  <c r="BQ34" i="12"/>
  <c r="BS34" i="12"/>
  <c r="BR34" i="12"/>
  <c r="BQ33" i="12"/>
  <c r="BS33" i="12"/>
  <c r="BR33" i="12"/>
  <c r="BQ32" i="12"/>
  <c r="BS32" i="12"/>
  <c r="BR32" i="12"/>
  <c r="BQ31" i="12"/>
  <c r="BS31" i="12"/>
  <c r="BR31" i="12"/>
  <c r="BQ30" i="12"/>
  <c r="BS30" i="12"/>
  <c r="BR30" i="12"/>
  <c r="BQ29" i="12"/>
  <c r="BS29" i="12"/>
  <c r="BR29" i="12"/>
  <c r="BZ25" i="12"/>
  <c r="CA26" i="12"/>
  <c r="CB25" i="12"/>
  <c r="BZ24" i="12"/>
  <c r="CA25" i="12"/>
  <c r="CB24" i="12"/>
  <c r="CA24" i="12"/>
  <c r="BZ23" i="12"/>
  <c r="CB23" i="12"/>
  <c r="CA23" i="12"/>
  <c r="BZ22" i="12"/>
  <c r="CB22" i="12"/>
  <c r="CA22" i="12"/>
  <c r="BZ21" i="12"/>
  <c r="CB21" i="12"/>
  <c r="CA21" i="12"/>
  <c r="BZ20" i="12"/>
  <c r="CB20" i="12"/>
  <c r="CA20" i="12"/>
  <c r="BZ19" i="12"/>
  <c r="CB19" i="12"/>
  <c r="CA19" i="12"/>
  <c r="BZ18" i="12"/>
  <c r="CB18" i="12"/>
  <c r="CA18" i="12"/>
  <c r="BZ17" i="12"/>
  <c r="CB17" i="12"/>
  <c r="CA17" i="12"/>
  <c r="BZ16" i="12"/>
  <c r="CB16" i="12"/>
  <c r="CA16" i="12"/>
  <c r="BW26" i="12"/>
  <c r="BW25" i="12"/>
  <c r="BY25" i="12"/>
  <c r="BX25" i="12"/>
  <c r="BW24" i="12"/>
  <c r="BY24" i="12"/>
  <c r="BX24" i="12"/>
  <c r="BY23" i="12"/>
  <c r="BX23" i="12"/>
  <c r="BW23" i="12"/>
  <c r="BW22" i="12"/>
  <c r="BY22" i="12"/>
  <c r="BX22" i="12"/>
  <c r="BW21" i="12"/>
  <c r="BY21" i="12"/>
  <c r="BX21" i="12"/>
  <c r="BW20" i="12"/>
  <c r="BY20" i="12"/>
  <c r="BX20" i="12"/>
  <c r="BW19" i="12"/>
  <c r="BY19" i="12"/>
  <c r="BX19" i="12"/>
  <c r="BW18" i="12"/>
  <c r="BY18" i="12"/>
  <c r="BX18" i="12"/>
  <c r="BW17" i="12"/>
  <c r="BY17" i="12"/>
  <c r="BX17" i="12"/>
  <c r="BW16" i="12"/>
  <c r="BY16" i="12"/>
  <c r="BX16" i="12"/>
  <c r="BT26" i="12"/>
  <c r="BV25" i="12"/>
  <c r="BU26" i="12"/>
  <c r="BT25" i="12"/>
  <c r="BV24" i="12"/>
  <c r="BU25" i="12"/>
  <c r="BT24" i="12"/>
  <c r="BU24" i="12"/>
  <c r="BT23" i="12"/>
  <c r="BV23" i="12"/>
  <c r="BU23" i="12"/>
  <c r="BT22" i="12"/>
  <c r="BV22" i="12"/>
  <c r="BU22" i="12"/>
  <c r="BT21" i="12"/>
  <c r="BV21" i="12"/>
  <c r="BU21" i="12"/>
  <c r="BT20" i="12"/>
  <c r="BV20" i="12"/>
  <c r="BU20" i="12"/>
  <c r="BT19" i="12"/>
  <c r="BV19" i="12"/>
  <c r="BU19" i="12"/>
  <c r="BT18" i="12"/>
  <c r="BV18" i="12"/>
  <c r="BU18" i="12"/>
  <c r="BT17" i="12"/>
  <c r="BV17" i="12"/>
  <c r="BU17" i="12"/>
  <c r="BT16" i="12"/>
  <c r="BV16" i="12"/>
  <c r="BU16" i="12"/>
  <c r="BS26" i="12"/>
  <c r="BQ26" i="12"/>
  <c r="BR25" i="12"/>
  <c r="BS25" i="12"/>
  <c r="BQ25" i="12"/>
  <c r="BR24" i="12"/>
  <c r="BS24" i="12"/>
  <c r="BQ24" i="12"/>
  <c r="BR23" i="12"/>
  <c r="BS23" i="12"/>
  <c r="BQ23" i="12"/>
  <c r="BS22" i="12"/>
  <c r="BR22" i="12"/>
  <c r="BQ22" i="12"/>
  <c r="BS21" i="12"/>
  <c r="BR21" i="12"/>
  <c r="BQ21" i="12"/>
  <c r="BS20" i="12"/>
  <c r="BR20" i="12"/>
  <c r="BQ20" i="12"/>
  <c r="BS19" i="12"/>
  <c r="BR19" i="12"/>
  <c r="BQ19" i="12"/>
  <c r="BS18" i="12"/>
  <c r="BR18" i="12"/>
  <c r="BQ18" i="12"/>
  <c r="BS17" i="12"/>
  <c r="BR17" i="12"/>
  <c r="BQ17" i="12"/>
  <c r="BS16" i="12"/>
  <c r="BR16" i="12"/>
  <c r="BQ16" i="12"/>
  <c r="BZ12" i="12"/>
  <c r="CB12" i="12"/>
  <c r="CA12" i="12"/>
  <c r="BZ11" i="12"/>
  <c r="CB11" i="12"/>
  <c r="CA11" i="12"/>
  <c r="BZ10" i="12"/>
  <c r="CB10" i="12"/>
  <c r="CA10" i="12"/>
  <c r="BZ9" i="12"/>
  <c r="CB9" i="12"/>
  <c r="CA9" i="12"/>
  <c r="BZ8" i="12"/>
  <c r="CB8" i="12"/>
  <c r="CA8" i="12"/>
  <c r="BZ7" i="12"/>
  <c r="CB7" i="12"/>
  <c r="CA7" i="12"/>
  <c r="BZ6" i="12"/>
  <c r="CB6" i="12"/>
  <c r="CA6" i="12"/>
  <c r="BZ5" i="12"/>
  <c r="CB5" i="12"/>
  <c r="CA5" i="12"/>
  <c r="AV3" i="10" s="1"/>
  <c r="BZ4" i="12"/>
  <c r="CB4" i="12"/>
  <c r="CA4" i="12"/>
  <c r="AU3" i="10" s="1"/>
  <c r="BZ3" i="12"/>
  <c r="CB3" i="12"/>
  <c r="CA3" i="12"/>
  <c r="BZ2" i="12"/>
  <c r="AV2" i="10" s="1"/>
  <c r="CB2" i="12"/>
  <c r="AV4" i="10" s="1"/>
  <c r="CA2" i="12"/>
  <c r="BY12" i="12"/>
  <c r="BX12" i="12"/>
  <c r="BW12" i="12"/>
  <c r="BY11" i="12"/>
  <c r="BX11" i="12"/>
  <c r="BW11" i="12"/>
  <c r="BY10" i="12"/>
  <c r="BX10" i="12"/>
  <c r="BW10" i="12"/>
  <c r="BY9" i="12"/>
  <c r="BX9" i="12"/>
  <c r="BW9" i="12"/>
  <c r="BY8" i="12"/>
  <c r="BX8" i="12"/>
  <c r="BW8" i="12"/>
  <c r="BY7" i="12"/>
  <c r="BX7" i="12"/>
  <c r="BW7" i="12"/>
  <c r="BY6" i="12"/>
  <c r="BX6" i="12"/>
  <c r="BW6" i="12"/>
  <c r="BX5" i="12"/>
  <c r="BY5" i="12"/>
  <c r="BW5" i="12"/>
  <c r="BY4" i="12"/>
  <c r="BX4" i="12"/>
  <c r="AS3" i="10" s="1"/>
  <c r="BW4" i="12"/>
  <c r="BY3" i="12"/>
  <c r="AS4" i="10" s="1"/>
  <c r="BX3" i="12"/>
  <c r="BW3" i="12"/>
  <c r="BY2" i="12"/>
  <c r="BX2" i="12"/>
  <c r="BW2" i="12"/>
  <c r="AS2" i="10" s="1"/>
  <c r="BV12" i="12"/>
  <c r="BT12" i="12"/>
  <c r="BU12" i="12"/>
  <c r="BV11" i="12"/>
  <c r="BT11" i="12"/>
  <c r="BU11" i="12"/>
  <c r="BV10" i="12"/>
  <c r="BT10" i="12"/>
  <c r="BU10" i="12"/>
  <c r="BV9" i="12"/>
  <c r="BT9" i="12"/>
  <c r="BU9" i="12"/>
  <c r="BV8" i="12"/>
  <c r="BT8" i="12"/>
  <c r="BU8" i="12"/>
  <c r="BV7" i="12"/>
  <c r="BT7" i="12"/>
  <c r="BU7" i="12"/>
  <c r="BV6" i="12"/>
  <c r="BT6" i="12"/>
  <c r="BU6" i="12"/>
  <c r="BV5" i="12"/>
  <c r="BT5" i="12"/>
  <c r="BU5" i="12"/>
  <c r="BV4" i="12"/>
  <c r="BT4" i="12"/>
  <c r="BU4" i="12"/>
  <c r="AP3" i="10" s="1"/>
  <c r="BV3" i="12"/>
  <c r="AP4" i="10" s="1"/>
  <c r="BT3" i="12"/>
  <c r="BU3" i="12"/>
  <c r="BV2" i="12"/>
  <c r="BT2" i="12"/>
  <c r="AP2" i="10" s="1"/>
  <c r="BU2" i="12"/>
  <c r="BS13" i="12"/>
  <c r="BR13" i="12"/>
  <c r="BQ13" i="12"/>
  <c r="AM2" i="10" s="1"/>
  <c r="BS12" i="12"/>
  <c r="BR12" i="12"/>
  <c r="BQ12" i="12"/>
  <c r="BS11" i="12"/>
  <c r="BR11" i="12"/>
  <c r="BQ11" i="12"/>
  <c r="BR10" i="12"/>
  <c r="BQ10" i="12"/>
  <c r="BS10" i="12"/>
  <c r="BS9" i="12"/>
  <c r="BR9" i="12"/>
  <c r="BQ9" i="12"/>
  <c r="BS8" i="12"/>
  <c r="BR8" i="12"/>
  <c r="BQ8" i="12"/>
  <c r="BS7" i="12"/>
  <c r="AM4" i="10" s="1"/>
  <c r="BR7" i="12"/>
  <c r="BQ7" i="12"/>
  <c r="BS6" i="12"/>
  <c r="BR6" i="12"/>
  <c r="BQ6" i="12"/>
  <c r="BR5" i="12"/>
  <c r="BQ5" i="12"/>
  <c r="BS5" i="12"/>
  <c r="BS4" i="12"/>
  <c r="BR4" i="12"/>
  <c r="BQ4" i="12"/>
  <c r="BS3" i="12"/>
  <c r="BR3" i="12"/>
  <c r="BQ3" i="12"/>
  <c r="BS2" i="12"/>
  <c r="BR2" i="12"/>
  <c r="AM3" i="10" s="1"/>
  <c r="BQ2" i="12"/>
  <c r="AL2" i="10" s="1"/>
  <c r="Y3" i="10"/>
  <c r="BC38" i="12"/>
  <c r="BD38" i="12"/>
  <c r="BE38" i="12"/>
  <c r="BC37" i="12"/>
  <c r="BD37" i="12"/>
  <c r="BE37" i="12"/>
  <c r="BC36" i="12"/>
  <c r="BD36" i="12"/>
  <c r="BE36" i="12"/>
  <c r="BC35" i="12"/>
  <c r="BD35" i="12"/>
  <c r="BE35" i="12"/>
  <c r="BC34" i="12"/>
  <c r="BD34" i="12"/>
  <c r="BE34" i="12"/>
  <c r="BC33" i="12"/>
  <c r="BD33" i="12"/>
  <c r="BE33" i="12"/>
  <c r="BC32" i="12"/>
  <c r="BD32" i="12"/>
  <c r="BE32" i="12"/>
  <c r="BC31" i="12"/>
  <c r="BD31" i="12"/>
  <c r="BE31" i="12"/>
  <c r="BC30" i="12"/>
  <c r="BD30" i="12"/>
  <c r="BE30" i="12"/>
  <c r="BC29" i="12"/>
  <c r="BD29" i="12"/>
  <c r="BE29" i="12"/>
  <c r="AZ38" i="12"/>
  <c r="BA38" i="12"/>
  <c r="BB38" i="12"/>
  <c r="AZ37" i="12"/>
  <c r="BA37" i="12"/>
  <c r="BB37" i="12"/>
  <c r="AZ36" i="12"/>
  <c r="BA36" i="12"/>
  <c r="BB36" i="12"/>
  <c r="AZ35" i="12"/>
  <c r="BA35" i="12"/>
  <c r="BB35" i="12"/>
  <c r="AZ34" i="12"/>
  <c r="BA34" i="12"/>
  <c r="BB34" i="12"/>
  <c r="AZ33" i="12"/>
  <c r="BA33" i="12"/>
  <c r="BB33" i="12"/>
  <c r="AZ32" i="12"/>
  <c r="BA32" i="12"/>
  <c r="BB32" i="12"/>
  <c r="AZ31" i="12"/>
  <c r="BA31" i="12"/>
  <c r="BB31" i="12"/>
  <c r="AZ30" i="12"/>
  <c r="BA30" i="12"/>
  <c r="BB30" i="12"/>
  <c r="AZ29" i="12"/>
  <c r="BA29" i="12"/>
  <c r="BB29" i="12"/>
  <c r="AW38" i="12"/>
  <c r="AY38" i="12"/>
  <c r="AX38" i="12"/>
  <c r="AW37" i="12"/>
  <c r="AY37" i="12"/>
  <c r="AX37" i="12"/>
  <c r="AW36" i="12"/>
  <c r="AY36" i="12"/>
  <c r="AX36" i="12"/>
  <c r="AW35" i="12"/>
  <c r="AY35" i="12"/>
  <c r="AX35" i="12"/>
  <c r="AW34" i="12"/>
  <c r="AY34" i="12"/>
  <c r="AX34" i="12"/>
  <c r="AW33" i="12"/>
  <c r="AY33" i="12"/>
  <c r="AX33" i="12"/>
  <c r="AW32" i="12"/>
  <c r="AY32" i="12"/>
  <c r="AX32" i="12"/>
  <c r="AW31" i="12"/>
  <c r="AY31" i="12"/>
  <c r="AX31" i="12"/>
  <c r="AW30" i="12"/>
  <c r="AY30" i="12"/>
  <c r="AX30" i="12"/>
  <c r="AW29" i="12"/>
  <c r="AY29" i="12"/>
  <c r="AX29" i="12"/>
  <c r="AT39" i="12"/>
  <c r="AV39" i="12"/>
  <c r="AU39" i="12"/>
  <c r="AT38" i="12"/>
  <c r="AV38" i="12"/>
  <c r="AU38" i="12"/>
  <c r="AT37" i="12"/>
  <c r="AV37" i="12"/>
  <c r="AU37" i="12"/>
  <c r="AT36" i="12"/>
  <c r="AV36" i="12"/>
  <c r="AU36" i="12"/>
  <c r="AT35" i="12"/>
  <c r="AV35" i="12"/>
  <c r="AU35" i="12"/>
  <c r="AT34" i="12"/>
  <c r="AV34" i="12"/>
  <c r="AU34" i="12"/>
  <c r="AT33" i="12"/>
  <c r="AV33" i="12"/>
  <c r="AU33" i="12"/>
  <c r="AT32" i="12"/>
  <c r="AV32" i="12"/>
  <c r="AU32" i="12"/>
  <c r="AT31" i="12"/>
  <c r="AV31" i="12"/>
  <c r="AU31" i="12"/>
  <c r="AT30" i="12"/>
  <c r="AV30" i="12"/>
  <c r="AU30" i="12"/>
  <c r="AT29" i="12"/>
  <c r="AV29" i="12"/>
  <c r="AU29" i="12"/>
  <c r="BC25" i="12"/>
  <c r="BD26" i="12"/>
  <c r="BE25" i="12"/>
  <c r="BC24" i="12"/>
  <c r="BD25" i="12"/>
  <c r="BE24" i="12"/>
  <c r="BD24" i="12"/>
  <c r="BC23" i="12"/>
  <c r="BE23" i="12"/>
  <c r="BD23" i="12"/>
  <c r="BC22" i="12"/>
  <c r="BE22" i="12"/>
  <c r="BD22" i="12"/>
  <c r="BC21" i="12"/>
  <c r="BE21" i="12"/>
  <c r="BD21" i="12"/>
  <c r="BC20" i="12"/>
  <c r="BE20" i="12"/>
  <c r="BD20" i="12"/>
  <c r="BC19" i="12"/>
  <c r="BE19" i="12"/>
  <c r="BD19" i="12"/>
  <c r="BC18" i="12"/>
  <c r="BE18" i="12"/>
  <c r="BD18" i="12"/>
  <c r="BC17" i="12"/>
  <c r="BE17" i="12"/>
  <c r="BD17" i="12"/>
  <c r="BC16" i="12"/>
  <c r="BE16" i="12"/>
  <c r="BD16" i="12"/>
  <c r="AZ26" i="12"/>
  <c r="AZ25" i="12"/>
  <c r="BB25" i="12"/>
  <c r="BA25" i="12"/>
  <c r="AZ24" i="12"/>
  <c r="BB24" i="12"/>
  <c r="BA24" i="12"/>
  <c r="BB23" i="12"/>
  <c r="BA23" i="12"/>
  <c r="AZ23" i="12"/>
  <c r="AZ22" i="12"/>
  <c r="BB22" i="12"/>
  <c r="BA22" i="12"/>
  <c r="AZ21" i="12"/>
  <c r="BB21" i="12"/>
  <c r="BA21" i="12"/>
  <c r="AZ20" i="12"/>
  <c r="BB20" i="12"/>
  <c r="BA20" i="12"/>
  <c r="AZ19" i="12"/>
  <c r="BB19" i="12"/>
  <c r="BA19" i="12"/>
  <c r="AZ18" i="12"/>
  <c r="BB18" i="12"/>
  <c r="BA18" i="12"/>
  <c r="AZ17" i="12"/>
  <c r="BB17" i="12"/>
  <c r="BA17" i="12"/>
  <c r="AZ16" i="12"/>
  <c r="BB16" i="12"/>
  <c r="BA16" i="12"/>
  <c r="AW26" i="12"/>
  <c r="AY25" i="12"/>
  <c r="AX26" i="12"/>
  <c r="AW25" i="12"/>
  <c r="AY24" i="12"/>
  <c r="AX25" i="12"/>
  <c r="AW24" i="12"/>
  <c r="AX24" i="12"/>
  <c r="AW23" i="12"/>
  <c r="AY23" i="12"/>
  <c r="AX23" i="12"/>
  <c r="AW22" i="12"/>
  <c r="AY22" i="12"/>
  <c r="AX22" i="12"/>
  <c r="AW21" i="12"/>
  <c r="AY21" i="12"/>
  <c r="AX21" i="12"/>
  <c r="AW20" i="12"/>
  <c r="AY20" i="12"/>
  <c r="AX20" i="12"/>
  <c r="AW19" i="12"/>
  <c r="AY19" i="12"/>
  <c r="AX19" i="12"/>
  <c r="AW18" i="12"/>
  <c r="AY18" i="12"/>
  <c r="AX18" i="12"/>
  <c r="AW17" i="12"/>
  <c r="AY17" i="12"/>
  <c r="AX17" i="12"/>
  <c r="AW16" i="12"/>
  <c r="AY16" i="12"/>
  <c r="AX16" i="12"/>
  <c r="AV26" i="12"/>
  <c r="AT26" i="12"/>
  <c r="AU25" i="12"/>
  <c r="AV25" i="12"/>
  <c r="AT25" i="12"/>
  <c r="AU24" i="12"/>
  <c r="AV24" i="12"/>
  <c r="AT24" i="12"/>
  <c r="AU23" i="12"/>
  <c r="AV23" i="12"/>
  <c r="AT23" i="12"/>
  <c r="AV22" i="12"/>
  <c r="AU22" i="12"/>
  <c r="AT22" i="12"/>
  <c r="AV21" i="12"/>
  <c r="AU21" i="12"/>
  <c r="AT21" i="12"/>
  <c r="AV20" i="12"/>
  <c r="AU20" i="12"/>
  <c r="AT20" i="12"/>
  <c r="AV19" i="12"/>
  <c r="AU19" i="12"/>
  <c r="AT19" i="12"/>
  <c r="AV18" i="12"/>
  <c r="AU18" i="12"/>
  <c r="AT18" i="12"/>
  <c r="AV17" i="12"/>
  <c r="AU17" i="12"/>
  <c r="AT17" i="12"/>
  <c r="AV16" i="12"/>
  <c r="AU16" i="12"/>
  <c r="AT16" i="12"/>
  <c r="BC12" i="12"/>
  <c r="BE12" i="12"/>
  <c r="BD12" i="12"/>
  <c r="BC11" i="12"/>
  <c r="BE11" i="12"/>
  <c r="BD11" i="12"/>
  <c r="BC10" i="12"/>
  <c r="BE10" i="12"/>
  <c r="BD10" i="12"/>
  <c r="BC9" i="12"/>
  <c r="BE9" i="12"/>
  <c r="BD9" i="12"/>
  <c r="BC8" i="12"/>
  <c r="BE8" i="12"/>
  <c r="BD8" i="12"/>
  <c r="BC7" i="12"/>
  <c r="BE7" i="12"/>
  <c r="BD7" i="12"/>
  <c r="BC6" i="12"/>
  <c r="BE6" i="12"/>
  <c r="BD6" i="12"/>
  <c r="BC5" i="12"/>
  <c r="BE5" i="12"/>
  <c r="BD5" i="12"/>
  <c r="BC4" i="12"/>
  <c r="BE4" i="12"/>
  <c r="BD4" i="12"/>
  <c r="BC3" i="12"/>
  <c r="BE3" i="12"/>
  <c r="BD3" i="12"/>
  <c r="BC2" i="12"/>
  <c r="AH2" i="10" s="1"/>
  <c r="BE2" i="12"/>
  <c r="AH4" i="10" s="1"/>
  <c r="BD2" i="12"/>
  <c r="AH3" i="10" s="1"/>
  <c r="BB12" i="12"/>
  <c r="BA12" i="12"/>
  <c r="AZ12" i="12"/>
  <c r="BB11" i="12"/>
  <c r="BA11" i="12"/>
  <c r="AZ11" i="12"/>
  <c r="BB10" i="12"/>
  <c r="BA10" i="12"/>
  <c r="AZ10" i="12"/>
  <c r="BB9" i="12"/>
  <c r="BA9" i="12"/>
  <c r="AZ9" i="12"/>
  <c r="BB8" i="12"/>
  <c r="BA8" i="12"/>
  <c r="AZ8" i="12"/>
  <c r="BB7" i="12"/>
  <c r="BA7" i="12"/>
  <c r="AZ7" i="12"/>
  <c r="BB6" i="12"/>
  <c r="BA6" i="12"/>
  <c r="AZ6" i="12"/>
  <c r="BA5" i="12"/>
  <c r="BB5" i="12"/>
  <c r="AZ5" i="12"/>
  <c r="BB4" i="12"/>
  <c r="BA4" i="12"/>
  <c r="AZ4" i="12"/>
  <c r="BB3" i="12"/>
  <c r="BA3" i="12"/>
  <c r="AZ3" i="12"/>
  <c r="BB2" i="12"/>
  <c r="AE4" i="10" s="1"/>
  <c r="BA2" i="12"/>
  <c r="AE3" i="10" s="1"/>
  <c r="AZ2" i="12"/>
  <c r="AE2" i="10" s="1"/>
  <c r="AY12" i="12"/>
  <c r="AW12" i="12"/>
  <c r="AX12" i="12"/>
  <c r="AY11" i="12"/>
  <c r="AW11" i="12"/>
  <c r="AX11" i="12"/>
  <c r="AY10" i="12"/>
  <c r="AW10" i="12"/>
  <c r="AX10" i="12"/>
  <c r="AY9" i="12"/>
  <c r="AW9" i="12"/>
  <c r="AX9" i="12"/>
  <c r="AY8" i="12"/>
  <c r="AW8" i="12"/>
  <c r="AX8" i="12"/>
  <c r="AY7" i="12"/>
  <c r="AW7" i="12"/>
  <c r="AX7" i="12"/>
  <c r="AY6" i="12"/>
  <c r="AW6" i="12"/>
  <c r="AX6" i="12"/>
  <c r="AY5" i="12"/>
  <c r="AW5" i="12"/>
  <c r="AX5" i="12"/>
  <c r="AY4" i="12"/>
  <c r="AW4" i="12"/>
  <c r="AX4" i="12"/>
  <c r="AY3" i="12"/>
  <c r="AW3" i="12"/>
  <c r="AX3" i="12"/>
  <c r="AY2" i="12"/>
  <c r="AB4" i="10" s="1"/>
  <c r="AW2" i="12"/>
  <c r="AB2" i="10" s="1"/>
  <c r="AX2" i="12"/>
  <c r="AB3" i="10" s="1"/>
  <c r="AV13" i="12"/>
  <c r="AU13" i="12"/>
  <c r="AT13" i="12"/>
  <c r="AV12" i="12"/>
  <c r="AU12" i="12"/>
  <c r="AT12" i="12"/>
  <c r="AV11" i="12"/>
  <c r="AU11" i="12"/>
  <c r="AT11" i="12"/>
  <c r="AU10" i="12"/>
  <c r="AT10" i="12"/>
  <c r="AV10" i="12"/>
  <c r="AV9" i="12"/>
  <c r="AU9" i="12"/>
  <c r="AT9" i="12"/>
  <c r="AV8" i="12"/>
  <c r="AU8" i="12"/>
  <c r="AT8" i="12"/>
  <c r="AV7" i="12"/>
  <c r="AU7" i="12"/>
  <c r="AT7" i="12"/>
  <c r="AV6" i="12"/>
  <c r="AU6" i="12"/>
  <c r="AT6" i="12"/>
  <c r="AU5" i="12"/>
  <c r="AT5" i="12"/>
  <c r="AV5" i="12"/>
  <c r="AV4" i="12"/>
  <c r="AU4" i="12"/>
  <c r="X3" i="10" s="1"/>
  <c r="AT4" i="12"/>
  <c r="AV3" i="12"/>
  <c r="AU3" i="12"/>
  <c r="AT3" i="12"/>
  <c r="Y2" i="10" s="1"/>
  <c r="AV2" i="12"/>
  <c r="Y4" i="10" s="1"/>
  <c r="AU2" i="12"/>
  <c r="AT2" i="12"/>
  <c r="X2" i="10" s="1"/>
  <c r="O9" i="10"/>
  <c r="O8" i="10"/>
  <c r="O7" i="10"/>
  <c r="O6" i="10"/>
  <c r="O5" i="10"/>
  <c r="O4" i="10"/>
  <c r="O3" i="10"/>
  <c r="AD4" i="12"/>
  <c r="AD2" i="12" s="1"/>
  <c r="Z2" i="12"/>
  <c r="V9" i="12"/>
  <c r="V8" i="12"/>
  <c r="V7" i="12"/>
  <c r="V6" i="12"/>
  <c r="V5" i="12"/>
  <c r="V4" i="12"/>
  <c r="V3" i="12"/>
  <c r="AF4" i="12"/>
  <c r="AF8" i="12"/>
  <c r="AF2" i="12" s="1"/>
  <c r="AF6" i="12"/>
  <c r="BK4" i="12"/>
  <c r="BN2" i="12" s="1"/>
  <c r="BK2" i="12"/>
  <c r="BJ4" i="12"/>
  <c r="BJ3" i="12"/>
  <c r="BJ2" i="12"/>
  <c r="BI132" i="12"/>
  <c r="BI131" i="12"/>
  <c r="BI130" i="12"/>
  <c r="BI129" i="12"/>
  <c r="BI128" i="12"/>
  <c r="BI127" i="12"/>
  <c r="BI126" i="12"/>
  <c r="BI125" i="12"/>
  <c r="BI124" i="12"/>
  <c r="BI123" i="12"/>
  <c r="BI122" i="12"/>
  <c r="BI121" i="12"/>
  <c r="BI120" i="12"/>
  <c r="BI119" i="12"/>
  <c r="BI118" i="12"/>
  <c r="BI117" i="12"/>
  <c r="BI116" i="12"/>
  <c r="BI115" i="12"/>
  <c r="BI114" i="12"/>
  <c r="BI113" i="12"/>
  <c r="BI112" i="12"/>
  <c r="BI111" i="12"/>
  <c r="BI110" i="12"/>
  <c r="BI109" i="12"/>
  <c r="BI108" i="12"/>
  <c r="BI107" i="12"/>
  <c r="BI106" i="12"/>
  <c r="BI105" i="12"/>
  <c r="BI104" i="12"/>
  <c r="BI103" i="12"/>
  <c r="BI102" i="12"/>
  <c r="BI101" i="12"/>
  <c r="BI100" i="12"/>
  <c r="BI99" i="12"/>
  <c r="BI98" i="12"/>
  <c r="BI97" i="12"/>
  <c r="BI96" i="12"/>
  <c r="BI95" i="12"/>
  <c r="BI94" i="12"/>
  <c r="BI93" i="12"/>
  <c r="BI92" i="12"/>
  <c r="BI91" i="12"/>
  <c r="BI90" i="12"/>
  <c r="BI89" i="12"/>
  <c r="BI88" i="12"/>
  <c r="BI87" i="12"/>
  <c r="BI86" i="12"/>
  <c r="BI85" i="12"/>
  <c r="BI84" i="12"/>
  <c r="BI83" i="12"/>
  <c r="BI82" i="12"/>
  <c r="BI81" i="12"/>
  <c r="BI80" i="12"/>
  <c r="BI79" i="12"/>
  <c r="BI78" i="12"/>
  <c r="BI77" i="12"/>
  <c r="BI76" i="12"/>
  <c r="BI75" i="12"/>
  <c r="BI74" i="12"/>
  <c r="BI73" i="12"/>
  <c r="BI72" i="12"/>
  <c r="BI71" i="12"/>
  <c r="BI70" i="12"/>
  <c r="BI69" i="12"/>
  <c r="BI68" i="12"/>
  <c r="BI67" i="12"/>
  <c r="BI66" i="12"/>
  <c r="BI65" i="12"/>
  <c r="BI64" i="12"/>
  <c r="BI63" i="12"/>
  <c r="BI62" i="12"/>
  <c r="BI61" i="12"/>
  <c r="BI60" i="12"/>
  <c r="BI59" i="12"/>
  <c r="BI58" i="12"/>
  <c r="BI57" i="12"/>
  <c r="BI56" i="12"/>
  <c r="BI55" i="12"/>
  <c r="BI54" i="12"/>
  <c r="BI53" i="12"/>
  <c r="BI52" i="12"/>
  <c r="BI51" i="12"/>
  <c r="BI50" i="12"/>
  <c r="BI49" i="12"/>
  <c r="BI48" i="12"/>
  <c r="BI47" i="12"/>
  <c r="BI46" i="12"/>
  <c r="BI45" i="12"/>
  <c r="BI44" i="12"/>
  <c r="BI43" i="12"/>
  <c r="BI42" i="12"/>
  <c r="BI41" i="12"/>
  <c r="BI40" i="12"/>
  <c r="BI39" i="12"/>
  <c r="BI38" i="12"/>
  <c r="BI37" i="12"/>
  <c r="BI36" i="12"/>
  <c r="BI35" i="12"/>
  <c r="BI34" i="12"/>
  <c r="BI33" i="12"/>
  <c r="BI32" i="12"/>
  <c r="BI31" i="12"/>
  <c r="BI30" i="12"/>
  <c r="BI29" i="12"/>
  <c r="BI28" i="12"/>
  <c r="BI27" i="12"/>
  <c r="BI26" i="12"/>
  <c r="BI25" i="12"/>
  <c r="BI24" i="12"/>
  <c r="BI23" i="12"/>
  <c r="BI22" i="12"/>
  <c r="BI21" i="12"/>
  <c r="BI20" i="12"/>
  <c r="BI19" i="12"/>
  <c r="BI18" i="12"/>
  <c r="BI17" i="12"/>
  <c r="BI16" i="12"/>
  <c r="BI15" i="12"/>
  <c r="BI14" i="12"/>
  <c r="BI13" i="12"/>
  <c r="BI12" i="12"/>
  <c r="BI11" i="12"/>
  <c r="BI10" i="12"/>
  <c r="BI9" i="12"/>
  <c r="BM3" i="12" s="1"/>
  <c r="BI8" i="12"/>
  <c r="BM2" i="12" s="1"/>
  <c r="BI7" i="12"/>
  <c r="BI6" i="12"/>
  <c r="BI5" i="12"/>
  <c r="BI4" i="12"/>
  <c r="BI3" i="12"/>
  <c r="BI2" i="12"/>
  <c r="AC142" i="12"/>
  <c r="AC138" i="12"/>
  <c r="AC134" i="12"/>
  <c r="AC130" i="12"/>
  <c r="AC126" i="12"/>
  <c r="AC122" i="12"/>
  <c r="AC118" i="12"/>
  <c r="AC114" i="12"/>
  <c r="AC110" i="12"/>
  <c r="AC106" i="12"/>
  <c r="AC102" i="12"/>
  <c r="AC95" i="12"/>
  <c r="AC91" i="12"/>
  <c r="AC87" i="12"/>
  <c r="AC83" i="12"/>
  <c r="AC78" i="12"/>
  <c r="AC74" i="12"/>
  <c r="AC70" i="12"/>
  <c r="AC66" i="12"/>
  <c r="AC62" i="12"/>
  <c r="AC58" i="12"/>
  <c r="AC54" i="12"/>
  <c r="AC47" i="12"/>
  <c r="AC43" i="12"/>
  <c r="AC39" i="12"/>
  <c r="AC35" i="12"/>
  <c r="AC31" i="12"/>
  <c r="AC27" i="12"/>
  <c r="AC23" i="12"/>
  <c r="AC19" i="12"/>
  <c r="AC15" i="12"/>
  <c r="AC11" i="12"/>
  <c r="AC7" i="12"/>
  <c r="AC3" i="12"/>
  <c r="Q973" i="12"/>
  <c r="Q972" i="12"/>
  <c r="Q971" i="12"/>
  <c r="Q970" i="12"/>
  <c r="Q969" i="12"/>
  <c r="Q968" i="12"/>
  <c r="Q967" i="12"/>
  <c r="Q966" i="12"/>
  <c r="Q965" i="12"/>
  <c r="Q964" i="12"/>
  <c r="Q963" i="12"/>
  <c r="Q962" i="12"/>
  <c r="Q961" i="12"/>
  <c r="Q960" i="12"/>
  <c r="Q959" i="12"/>
  <c r="Q958" i="12"/>
  <c r="Q957" i="12"/>
  <c r="Q956" i="12"/>
  <c r="Q955" i="12"/>
  <c r="Q954" i="12"/>
  <c r="Q953" i="12"/>
  <c r="Q952" i="12"/>
  <c r="Q951" i="12"/>
  <c r="Q950" i="12"/>
  <c r="Q949" i="12"/>
  <c r="Q948" i="12"/>
  <c r="Q947" i="12"/>
  <c r="Q946" i="12"/>
  <c r="Q945" i="12"/>
  <c r="Q944" i="12"/>
  <c r="Q943" i="12"/>
  <c r="Q942" i="12"/>
  <c r="Q941" i="12"/>
  <c r="Q940" i="12"/>
  <c r="Q939" i="12"/>
  <c r="Q938" i="12"/>
  <c r="Q937" i="12"/>
  <c r="Q936" i="12"/>
  <c r="Q935" i="12"/>
  <c r="Q934" i="12"/>
  <c r="Q933" i="12"/>
  <c r="Q932" i="12"/>
  <c r="Q931" i="12"/>
  <c r="Q930" i="12"/>
  <c r="Q929" i="12"/>
  <c r="Q928" i="12"/>
  <c r="Q927" i="12"/>
  <c r="Q926" i="12"/>
  <c r="Q925" i="12"/>
  <c r="Q924" i="12"/>
  <c r="Q923" i="12"/>
  <c r="Q922" i="12"/>
  <c r="Q921" i="12"/>
  <c r="Q920" i="12"/>
  <c r="Q919" i="12"/>
  <c r="Q918" i="12"/>
  <c r="Q917" i="12"/>
  <c r="Q916" i="12"/>
  <c r="Q915" i="12"/>
  <c r="Q914" i="12"/>
  <c r="Q913" i="12"/>
  <c r="Q912" i="12"/>
  <c r="Q911" i="12"/>
  <c r="Q910" i="12"/>
  <c r="Q909" i="12"/>
  <c r="Q908" i="12"/>
  <c r="Q907" i="12"/>
  <c r="Q906" i="12"/>
  <c r="Q905" i="12"/>
  <c r="Q904" i="12"/>
  <c r="Q903" i="12"/>
  <c r="Q902" i="12"/>
  <c r="Q901" i="12"/>
  <c r="Q900" i="12"/>
  <c r="Q899" i="12"/>
  <c r="Q898" i="12"/>
  <c r="Q897" i="12"/>
  <c r="Q896" i="12"/>
  <c r="Q895" i="12"/>
  <c r="Q894" i="12"/>
  <c r="Q893" i="12"/>
  <c r="Q892" i="12"/>
  <c r="Q891" i="12"/>
  <c r="Q890" i="12"/>
  <c r="Q889" i="12"/>
  <c r="Q888" i="12"/>
  <c r="Q887" i="12"/>
  <c r="Q886" i="12"/>
  <c r="Q885" i="12"/>
  <c r="Q884" i="12"/>
  <c r="Q883" i="12"/>
  <c r="Q882" i="12"/>
  <c r="Q881" i="12"/>
  <c r="Q880" i="12"/>
  <c r="Q879" i="12"/>
  <c r="Q878" i="12"/>
  <c r="Q877" i="12"/>
  <c r="Q876" i="12"/>
  <c r="Q875" i="12"/>
  <c r="Q874" i="12"/>
  <c r="Q873" i="12"/>
  <c r="Q872" i="12"/>
  <c r="Q871" i="12"/>
  <c r="Q870" i="12"/>
  <c r="Q869" i="12"/>
  <c r="Q868" i="12"/>
  <c r="Q867" i="12"/>
  <c r="Q866" i="12"/>
  <c r="Q865" i="12"/>
  <c r="Q864" i="12"/>
  <c r="Q863" i="12"/>
  <c r="Q862" i="12"/>
  <c r="Q861" i="12"/>
  <c r="Q860" i="12"/>
  <c r="Q859" i="12"/>
  <c r="Q858" i="12"/>
  <c r="Q857" i="12"/>
  <c r="Q856" i="12"/>
  <c r="Q855" i="12"/>
  <c r="Q854" i="12"/>
  <c r="Q853" i="12"/>
  <c r="Q852" i="12"/>
  <c r="Q851" i="12"/>
  <c r="Q850" i="12"/>
  <c r="Q849" i="12"/>
  <c r="Q848" i="12"/>
  <c r="Q847" i="12"/>
  <c r="Q846" i="12"/>
  <c r="Q845" i="12"/>
  <c r="Q844" i="12"/>
  <c r="Q843" i="12"/>
  <c r="Q842" i="12"/>
  <c r="Q841" i="12"/>
  <c r="Q840" i="12"/>
  <c r="Q839" i="12"/>
  <c r="Q838" i="12"/>
  <c r="Q837" i="12"/>
  <c r="Q836" i="12"/>
  <c r="Q835" i="12"/>
  <c r="Q834" i="12"/>
  <c r="Q833" i="12"/>
  <c r="Q832" i="12"/>
  <c r="Q831" i="12"/>
  <c r="Q830" i="12"/>
  <c r="Q829" i="12"/>
  <c r="Q828" i="12"/>
  <c r="Q827" i="12"/>
  <c r="Q826" i="12"/>
  <c r="Q825" i="12"/>
  <c r="Q824" i="12"/>
  <c r="Q823" i="12"/>
  <c r="Q822" i="12"/>
  <c r="Q821" i="12"/>
  <c r="Q820" i="12"/>
  <c r="Q819" i="12"/>
  <c r="Q818" i="12"/>
  <c r="Q817" i="12"/>
  <c r="Q816" i="12"/>
  <c r="Q815" i="12"/>
  <c r="Q814" i="12"/>
  <c r="Q813" i="12"/>
  <c r="Q812" i="12"/>
  <c r="Q811" i="12"/>
  <c r="Q810" i="12"/>
  <c r="Q809" i="12"/>
  <c r="Q808" i="12"/>
  <c r="Q807" i="12"/>
  <c r="Q806" i="12"/>
  <c r="Q805" i="12"/>
  <c r="Q804" i="12"/>
  <c r="Q803" i="12"/>
  <c r="Q802" i="12"/>
  <c r="Q801" i="12"/>
  <c r="Q800" i="12"/>
  <c r="Q799" i="12"/>
  <c r="Q798" i="12"/>
  <c r="Q797" i="12"/>
  <c r="Q796" i="12"/>
  <c r="Q795" i="12"/>
  <c r="Q794" i="12"/>
  <c r="Q793" i="12"/>
  <c r="Q792" i="12"/>
  <c r="Q791" i="12"/>
  <c r="Q790" i="12"/>
  <c r="Q789" i="12"/>
  <c r="Q788" i="12"/>
  <c r="Q787" i="12"/>
  <c r="Q786" i="12"/>
  <c r="Q785" i="12"/>
  <c r="Q784" i="12"/>
  <c r="Q783" i="12"/>
  <c r="Q782" i="12"/>
  <c r="Q781" i="12"/>
  <c r="Q780" i="12"/>
  <c r="Q779" i="12"/>
  <c r="Q778" i="12"/>
  <c r="Q777" i="12"/>
  <c r="Q776" i="12"/>
  <c r="Q775" i="12"/>
  <c r="Q774" i="12"/>
  <c r="Q773" i="12"/>
  <c r="Q772" i="12"/>
  <c r="Q771" i="12"/>
  <c r="Q770" i="12"/>
  <c r="Q769" i="12"/>
  <c r="Q768" i="12"/>
  <c r="Q767" i="12"/>
  <c r="Q766" i="12"/>
  <c r="Q765" i="12"/>
  <c r="Q764" i="12"/>
  <c r="Q763" i="12"/>
  <c r="Q762" i="12"/>
  <c r="Q761" i="12"/>
  <c r="Q760" i="12"/>
  <c r="Q759" i="12"/>
  <c r="Q758" i="12"/>
  <c r="Q757" i="12"/>
  <c r="Q756" i="12"/>
  <c r="Q755" i="12"/>
  <c r="Q754" i="12"/>
  <c r="Q753" i="12"/>
  <c r="Q752" i="12"/>
  <c r="Q751" i="12"/>
  <c r="Q750" i="12"/>
  <c r="Q749" i="12"/>
  <c r="Q748" i="12"/>
  <c r="Q747" i="12"/>
  <c r="Q746" i="12"/>
  <c r="Q745" i="12"/>
  <c r="Q744" i="12"/>
  <c r="Q743" i="12"/>
  <c r="Q742" i="12"/>
  <c r="Q741" i="12"/>
  <c r="Q740" i="12"/>
  <c r="Q739" i="12"/>
  <c r="Q738" i="12"/>
  <c r="Q737" i="12"/>
  <c r="Q736" i="12"/>
  <c r="Q735" i="12"/>
  <c r="Q734" i="12"/>
  <c r="Q733" i="12"/>
  <c r="Q732" i="12"/>
  <c r="Q731" i="12"/>
  <c r="Q730" i="12"/>
  <c r="Q729" i="12"/>
  <c r="Q728" i="12"/>
  <c r="Q727" i="12"/>
  <c r="Q726" i="12"/>
  <c r="Q725" i="12"/>
  <c r="Q724" i="12"/>
  <c r="Q723" i="12"/>
  <c r="Q722" i="12"/>
  <c r="Q721" i="12"/>
  <c r="Q720" i="12"/>
  <c r="Q719" i="12"/>
  <c r="Q718" i="12"/>
  <c r="Q717" i="12"/>
  <c r="Q716" i="12"/>
  <c r="Q715" i="12"/>
  <c r="Q714" i="12"/>
  <c r="Q713" i="12"/>
  <c r="Q712" i="12"/>
  <c r="Q711" i="12"/>
  <c r="Q710" i="12"/>
  <c r="Q709" i="12"/>
  <c r="Q708" i="12"/>
  <c r="Q707" i="12"/>
  <c r="Q706" i="12"/>
  <c r="Q705" i="12"/>
  <c r="Q704" i="12"/>
  <c r="Q703" i="12"/>
  <c r="Q702" i="12"/>
  <c r="Q701" i="12"/>
  <c r="Q700" i="12"/>
  <c r="Q699" i="12"/>
  <c r="Q698" i="12"/>
  <c r="Q697" i="12"/>
  <c r="Q696" i="12"/>
  <c r="Q695" i="12"/>
  <c r="Q694" i="12"/>
  <c r="Q693" i="12"/>
  <c r="Q692" i="12"/>
  <c r="Q691" i="12"/>
  <c r="Q690" i="12"/>
  <c r="Q689" i="12"/>
  <c r="Q688" i="12"/>
  <c r="Q687" i="12"/>
  <c r="Q686" i="12"/>
  <c r="Q685" i="12"/>
  <c r="Q684" i="12"/>
  <c r="Q683" i="12"/>
  <c r="Q682" i="12"/>
  <c r="Q681" i="12"/>
  <c r="Q680" i="12"/>
  <c r="Q679" i="12"/>
  <c r="Q678" i="12"/>
  <c r="Q677" i="12"/>
  <c r="Q676" i="12"/>
  <c r="Q675" i="12"/>
  <c r="Q674" i="12"/>
  <c r="Q673" i="12"/>
  <c r="Q672" i="12"/>
  <c r="Q671" i="12"/>
  <c r="Q670" i="12"/>
  <c r="Q669" i="12"/>
  <c r="Q668" i="12"/>
  <c r="Q667" i="12"/>
  <c r="Q666" i="12"/>
  <c r="Q665" i="12"/>
  <c r="Q664" i="12"/>
  <c r="Q663" i="12"/>
  <c r="Q662" i="12"/>
  <c r="Q661" i="12"/>
  <c r="Q660" i="12"/>
  <c r="Q659" i="12"/>
  <c r="Q658" i="12"/>
  <c r="Q657" i="12"/>
  <c r="Q656" i="12"/>
  <c r="Q655" i="12"/>
  <c r="Q654" i="12"/>
  <c r="Q653" i="12"/>
  <c r="Q652" i="12"/>
  <c r="Q651" i="12"/>
  <c r="Q650" i="12"/>
  <c r="Q649" i="12"/>
  <c r="Q648" i="12"/>
  <c r="Q647" i="12"/>
  <c r="Q646" i="12"/>
  <c r="Q645" i="12"/>
  <c r="Q644" i="12"/>
  <c r="Q643" i="12"/>
  <c r="Q642" i="12"/>
  <c r="Q641" i="12"/>
  <c r="Q640" i="12"/>
  <c r="Q639" i="12"/>
  <c r="Q638" i="12"/>
  <c r="Q637" i="12"/>
  <c r="Q636" i="12"/>
  <c r="Q635" i="12"/>
  <c r="Q634" i="12"/>
  <c r="Q633" i="12"/>
  <c r="Q632" i="12"/>
  <c r="Q631" i="12"/>
  <c r="Q630" i="12"/>
  <c r="Q629" i="12"/>
  <c r="Q628" i="12"/>
  <c r="Q627" i="12"/>
  <c r="Q626" i="12"/>
  <c r="Q625" i="12"/>
  <c r="Q624" i="12"/>
  <c r="Q623" i="12"/>
  <c r="Q622" i="12"/>
  <c r="Q621" i="12"/>
  <c r="Q620" i="12"/>
  <c r="Q619" i="12"/>
  <c r="Q618" i="12"/>
  <c r="Q617" i="12"/>
  <c r="Q616" i="12"/>
  <c r="Q615" i="12"/>
  <c r="Q614" i="12"/>
  <c r="Q613" i="12"/>
  <c r="Q612" i="12"/>
  <c r="Q611" i="12"/>
  <c r="Q610" i="12"/>
  <c r="Q609" i="12"/>
  <c r="Q608" i="12"/>
  <c r="Q607" i="12"/>
  <c r="Q606" i="12"/>
  <c r="Q605" i="12"/>
  <c r="Q604" i="12"/>
  <c r="Q603" i="12"/>
  <c r="Q602" i="12"/>
  <c r="Q601" i="12"/>
  <c r="Q600" i="12"/>
  <c r="Q599" i="12"/>
  <c r="Q598" i="12"/>
  <c r="Q597" i="12"/>
  <c r="Q596" i="12"/>
  <c r="Q595" i="12"/>
  <c r="Q594" i="12"/>
  <c r="Q593" i="12"/>
  <c r="Q592" i="12"/>
  <c r="Q591" i="12"/>
  <c r="Q590" i="12"/>
  <c r="Q589" i="12"/>
  <c r="Q588" i="12"/>
  <c r="Q587" i="12"/>
  <c r="Q586" i="12"/>
  <c r="Q585" i="12"/>
  <c r="Q584" i="12"/>
  <c r="Q583" i="12"/>
  <c r="Q582" i="12"/>
  <c r="Q581" i="12"/>
  <c r="Q580" i="12"/>
  <c r="Q579" i="12"/>
  <c r="Q578" i="12"/>
  <c r="Q577" i="12"/>
  <c r="Q576" i="12"/>
  <c r="Q575" i="12"/>
  <c r="Q574" i="12"/>
  <c r="Q573" i="12"/>
  <c r="Q572" i="12"/>
  <c r="Q571" i="12"/>
  <c r="Q570" i="12"/>
  <c r="Q569" i="12"/>
  <c r="Q568" i="12"/>
  <c r="Q567" i="12"/>
  <c r="Q566" i="12"/>
  <c r="Q565" i="12"/>
  <c r="Q564" i="12"/>
  <c r="Q563" i="12"/>
  <c r="Q562" i="12"/>
  <c r="Q561" i="12"/>
  <c r="Q560" i="12"/>
  <c r="Q559" i="12"/>
  <c r="Q558" i="12"/>
  <c r="Q557" i="12"/>
  <c r="Q556" i="12"/>
  <c r="Q555" i="12"/>
  <c r="Q554" i="12"/>
  <c r="Q553" i="12"/>
  <c r="Q552" i="12"/>
  <c r="Q551" i="12"/>
  <c r="Q550" i="12"/>
  <c r="Q549" i="12"/>
  <c r="Q548" i="12"/>
  <c r="Q547" i="12"/>
  <c r="Q546" i="12"/>
  <c r="Q545" i="12"/>
  <c r="Q544" i="12"/>
  <c r="Q543" i="12"/>
  <c r="Q542" i="12"/>
  <c r="Q541" i="12"/>
  <c r="Q540" i="12"/>
  <c r="Q539" i="12"/>
  <c r="Q538" i="12"/>
  <c r="Q537" i="12"/>
  <c r="Q536" i="12"/>
  <c r="Q535" i="12"/>
  <c r="Q534" i="12"/>
  <c r="Q533" i="12"/>
  <c r="Q532" i="12"/>
  <c r="Q531" i="12"/>
  <c r="Q530" i="12"/>
  <c r="Q529" i="12"/>
  <c r="Q528" i="12"/>
  <c r="Q527" i="12"/>
  <c r="Q526" i="12"/>
  <c r="Q525" i="12"/>
  <c r="Q524" i="12"/>
  <c r="Q523" i="12"/>
  <c r="Q522" i="12"/>
  <c r="Q521" i="12"/>
  <c r="Q520" i="12"/>
  <c r="Q519" i="12"/>
  <c r="Q518" i="12"/>
  <c r="Q517" i="12"/>
  <c r="Q516" i="12"/>
  <c r="Q515" i="12"/>
  <c r="Q514" i="12"/>
  <c r="Q513" i="12"/>
  <c r="Q512" i="12"/>
  <c r="Q511" i="12"/>
  <c r="Q510" i="12"/>
  <c r="Q509" i="12"/>
  <c r="Q508" i="12"/>
  <c r="Q507" i="12"/>
  <c r="Q506" i="12"/>
  <c r="Q505" i="12"/>
  <c r="Q504" i="12"/>
  <c r="Q503" i="12"/>
  <c r="Q502" i="12"/>
  <c r="Q501" i="12"/>
  <c r="Q500" i="12"/>
  <c r="Q499" i="12"/>
  <c r="Q498" i="12"/>
  <c r="Q497" i="12"/>
  <c r="Q496" i="12"/>
  <c r="Q495" i="12"/>
  <c r="Q494" i="12"/>
  <c r="Q493" i="12"/>
  <c r="Q492" i="12"/>
  <c r="Q491" i="12"/>
  <c r="Q490" i="12"/>
  <c r="Q489" i="12"/>
  <c r="Q488" i="12"/>
  <c r="Q487" i="12"/>
  <c r="Q486" i="12"/>
  <c r="Q485" i="12"/>
  <c r="Q484" i="12"/>
  <c r="Q483" i="12"/>
  <c r="Q482" i="12"/>
  <c r="Q481" i="12"/>
  <c r="Q480" i="12"/>
  <c r="Q479" i="12"/>
  <c r="Q478" i="12"/>
  <c r="Q477" i="12"/>
  <c r="Q476" i="12"/>
  <c r="Q475" i="12"/>
  <c r="Q474" i="12"/>
  <c r="Q473" i="12"/>
  <c r="Q472" i="12"/>
  <c r="Q471" i="12"/>
  <c r="Q470" i="12"/>
  <c r="Q469" i="12"/>
  <c r="Q468" i="12"/>
  <c r="Q467" i="12"/>
  <c r="Q466" i="12"/>
  <c r="Q465" i="12"/>
  <c r="Q464" i="12"/>
  <c r="Q463" i="12"/>
  <c r="Q462" i="12"/>
  <c r="Q461" i="12"/>
  <c r="Q460" i="12"/>
  <c r="Q459" i="12"/>
  <c r="Q458" i="12"/>
  <c r="Q457" i="12"/>
  <c r="Q456" i="12"/>
  <c r="Q455" i="12"/>
  <c r="Q454" i="12"/>
  <c r="Q453" i="12"/>
  <c r="Q452" i="12"/>
  <c r="Q451" i="12"/>
  <c r="Q450" i="12"/>
  <c r="Q449" i="12"/>
  <c r="Q448" i="12"/>
  <c r="Q447" i="12"/>
  <c r="Q446" i="12"/>
  <c r="Q445" i="12"/>
  <c r="Q444" i="12"/>
  <c r="Q443" i="12"/>
  <c r="Q442" i="12"/>
  <c r="Q441" i="12"/>
  <c r="Q440" i="12"/>
  <c r="Q439" i="12"/>
  <c r="Q438" i="12"/>
  <c r="Q437" i="12"/>
  <c r="Q436" i="12"/>
  <c r="Q435" i="12"/>
  <c r="Q434" i="12"/>
  <c r="Q433" i="12"/>
  <c r="Q432" i="12"/>
  <c r="Q431" i="12"/>
  <c r="Q430" i="12"/>
  <c r="Q429" i="12"/>
  <c r="Q428" i="12"/>
  <c r="Q427" i="12"/>
  <c r="Q426" i="12"/>
  <c r="Q425" i="12"/>
  <c r="Q424" i="12"/>
  <c r="Q423" i="12"/>
  <c r="Q422" i="12"/>
  <c r="Q421" i="12"/>
  <c r="Q420" i="12"/>
  <c r="Q419" i="12"/>
  <c r="Q418" i="12"/>
  <c r="Q417" i="12"/>
  <c r="Q416" i="12"/>
  <c r="Q415" i="12"/>
  <c r="Q414" i="12"/>
  <c r="Q413" i="12"/>
  <c r="Q412" i="12"/>
  <c r="Q411" i="12"/>
  <c r="Q410" i="12"/>
  <c r="Q409" i="12"/>
  <c r="Q408" i="12"/>
  <c r="Q407" i="12"/>
  <c r="Q406" i="12"/>
  <c r="Q405" i="12"/>
  <c r="Q404" i="12"/>
  <c r="Q403" i="12"/>
  <c r="Q402" i="12"/>
  <c r="Q401" i="12"/>
  <c r="Q400" i="12"/>
  <c r="Q399" i="12"/>
  <c r="Q398" i="12"/>
  <c r="Q397" i="12"/>
  <c r="Q396" i="12"/>
  <c r="Q395" i="12"/>
  <c r="Q394" i="12"/>
  <c r="Q393" i="12"/>
  <c r="Q392" i="12"/>
  <c r="Q391" i="12"/>
  <c r="Q390" i="12"/>
  <c r="Q389" i="12"/>
  <c r="Q388" i="12"/>
  <c r="Q387" i="12"/>
  <c r="Q386" i="12"/>
  <c r="Q385" i="12"/>
  <c r="Q384" i="12"/>
  <c r="Q383" i="12"/>
  <c r="Q382" i="12"/>
  <c r="Q381" i="12"/>
  <c r="Q380" i="12"/>
  <c r="Q379" i="12"/>
  <c r="Q378" i="12"/>
  <c r="Q377" i="12"/>
  <c r="Q376" i="12"/>
  <c r="Q375" i="12"/>
  <c r="Q374" i="12"/>
  <c r="Q373" i="12"/>
  <c r="Q372" i="12"/>
  <c r="Q371" i="12"/>
  <c r="Q370" i="12"/>
  <c r="Q369" i="12"/>
  <c r="Q368" i="12"/>
  <c r="Q367" i="12"/>
  <c r="Q366" i="12"/>
  <c r="Q365" i="12"/>
  <c r="Q364" i="12"/>
  <c r="Q363" i="12"/>
  <c r="Q362" i="12"/>
  <c r="Q361" i="12"/>
  <c r="Q360" i="12"/>
  <c r="Q359" i="12"/>
  <c r="Q358" i="12"/>
  <c r="Q357" i="12"/>
  <c r="Q356" i="12"/>
  <c r="Q355" i="12"/>
  <c r="Q354" i="12"/>
  <c r="Q353" i="12"/>
  <c r="Q352" i="12"/>
  <c r="Q351" i="12"/>
  <c r="Q350" i="12"/>
  <c r="Q349" i="12"/>
  <c r="Q348" i="12"/>
  <c r="Q347" i="12"/>
  <c r="Q346" i="12"/>
  <c r="Q345" i="12"/>
  <c r="Q344" i="12"/>
  <c r="Q343" i="12"/>
  <c r="Q342" i="12"/>
  <c r="Q341" i="12"/>
  <c r="Q340" i="12"/>
  <c r="Q339" i="12"/>
  <c r="Q338" i="12"/>
  <c r="Q337" i="12"/>
  <c r="Q336" i="12"/>
  <c r="Q335" i="12"/>
  <c r="Q334" i="12"/>
  <c r="Q333" i="12"/>
  <c r="Q332" i="12"/>
  <c r="Q331" i="12"/>
  <c r="Q330" i="12"/>
  <c r="Q329" i="12"/>
  <c r="Q328" i="12"/>
  <c r="Q327" i="12"/>
  <c r="Q326" i="12"/>
  <c r="Q325" i="12"/>
  <c r="Q324" i="12"/>
  <c r="Q323" i="12"/>
  <c r="Q322" i="12"/>
  <c r="Q321" i="12"/>
  <c r="Q320" i="12"/>
  <c r="Q319" i="12"/>
  <c r="Q318" i="12"/>
  <c r="Q317" i="12"/>
  <c r="Q316" i="12"/>
  <c r="Q315" i="12"/>
  <c r="Q314" i="12"/>
  <c r="Q313" i="12"/>
  <c r="Q312" i="12"/>
  <c r="Q311" i="12"/>
  <c r="Q310" i="12"/>
  <c r="Q309" i="12"/>
  <c r="Q308" i="12"/>
  <c r="Q307" i="12"/>
  <c r="Q306" i="12"/>
  <c r="Q305" i="12"/>
  <c r="Q304" i="12"/>
  <c r="Q303" i="12"/>
  <c r="Q302" i="12"/>
  <c r="Q301" i="12"/>
  <c r="Q300" i="12"/>
  <c r="Q299" i="12"/>
  <c r="Q298" i="12"/>
  <c r="Q297" i="12"/>
  <c r="Q296" i="12"/>
  <c r="Q295" i="12"/>
  <c r="Q294" i="12"/>
  <c r="Q293" i="12"/>
  <c r="Q292" i="12"/>
  <c r="Q291" i="12"/>
  <c r="Q290" i="12"/>
  <c r="Q289" i="12"/>
  <c r="Q288" i="12"/>
  <c r="Q287" i="12"/>
  <c r="Q286" i="12"/>
  <c r="Q285" i="12"/>
  <c r="Q284" i="12"/>
  <c r="Q283" i="12"/>
  <c r="Q282" i="12"/>
  <c r="Q281" i="12"/>
  <c r="Q280" i="12"/>
  <c r="Q279" i="12"/>
  <c r="Q278" i="12"/>
  <c r="Q277" i="12"/>
  <c r="Q276" i="12"/>
  <c r="Q275" i="12"/>
  <c r="Q274" i="12"/>
  <c r="Q273" i="12"/>
  <c r="Q272" i="12"/>
  <c r="Q271" i="12"/>
  <c r="Q270" i="12"/>
  <c r="Q269" i="12"/>
  <c r="Q268" i="12"/>
  <c r="Q267" i="12"/>
  <c r="Q266" i="12"/>
  <c r="Q265" i="12"/>
  <c r="Q264" i="12"/>
  <c r="Q263" i="12"/>
  <c r="Q262" i="12"/>
  <c r="Q261" i="12"/>
  <c r="Q260" i="12"/>
  <c r="Q259" i="12"/>
  <c r="Q258" i="12"/>
  <c r="Q257" i="12"/>
  <c r="Q256" i="12"/>
  <c r="Q255" i="12"/>
  <c r="Q254" i="12"/>
  <c r="Q253" i="12"/>
  <c r="Q252" i="12"/>
  <c r="Q251" i="12"/>
  <c r="Q250" i="12"/>
  <c r="Q249" i="12"/>
  <c r="Q248" i="12"/>
  <c r="Q247" i="12"/>
  <c r="Q246" i="12"/>
  <c r="Q245" i="12"/>
  <c r="Q244" i="12"/>
  <c r="Q243" i="12"/>
  <c r="Q242" i="12"/>
  <c r="Q241" i="12"/>
  <c r="Q240" i="12"/>
  <c r="Q239" i="12"/>
  <c r="Q238" i="12"/>
  <c r="Q237" i="12"/>
  <c r="Q236" i="12"/>
  <c r="Q235" i="12"/>
  <c r="Q234" i="12"/>
  <c r="Q233" i="12"/>
  <c r="Q232" i="12"/>
  <c r="Q231" i="12"/>
  <c r="Q230" i="12"/>
  <c r="Q229" i="12"/>
  <c r="Q228" i="12"/>
  <c r="Q227" i="12"/>
  <c r="Q226" i="12"/>
  <c r="Q225" i="12"/>
  <c r="Q224" i="12"/>
  <c r="Q223" i="12"/>
  <c r="Q222" i="12"/>
  <c r="Q221" i="12"/>
  <c r="Q220" i="12"/>
  <c r="Q219" i="12"/>
  <c r="Q218" i="12"/>
  <c r="Q217" i="12"/>
  <c r="Q216" i="12"/>
  <c r="Q215" i="12"/>
  <c r="Q214" i="12"/>
  <c r="Q213" i="12"/>
  <c r="Q212" i="12"/>
  <c r="Q211" i="12"/>
  <c r="Q210" i="12"/>
  <c r="Q209" i="12"/>
  <c r="Q208" i="12"/>
  <c r="Q207" i="12"/>
  <c r="Q206" i="12"/>
  <c r="Q205" i="12"/>
  <c r="Q204" i="12"/>
  <c r="Q203" i="12"/>
  <c r="Q202" i="12"/>
  <c r="Q201" i="12"/>
  <c r="Q200" i="12"/>
  <c r="Q199" i="12"/>
  <c r="Q198" i="12"/>
  <c r="Q197" i="12"/>
  <c r="Q196" i="12"/>
  <c r="Q195" i="12"/>
  <c r="Q194" i="12"/>
  <c r="Q193" i="12"/>
  <c r="Q192" i="12"/>
  <c r="Q191" i="12"/>
  <c r="Q190" i="12"/>
  <c r="Q189" i="12"/>
  <c r="Q188" i="12"/>
  <c r="Q187" i="12"/>
  <c r="Q186" i="12"/>
  <c r="Q185" i="12"/>
  <c r="Q184" i="12"/>
  <c r="Q183" i="12"/>
  <c r="Q182" i="12"/>
  <c r="Q181" i="12"/>
  <c r="Q180" i="12"/>
  <c r="Q179" i="12"/>
  <c r="Q178" i="12"/>
  <c r="Q177" i="12"/>
  <c r="Q176" i="12"/>
  <c r="Q175" i="12"/>
  <c r="Q174" i="12"/>
  <c r="Q173" i="12"/>
  <c r="Q172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Q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Q130" i="12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Q113" i="12"/>
  <c r="Q112" i="12"/>
  <c r="Q111" i="12"/>
  <c r="Q110" i="12"/>
  <c r="Q109" i="12"/>
  <c r="Q108" i="12"/>
  <c r="Q107" i="12"/>
  <c r="Q106" i="12"/>
  <c r="Q105" i="12"/>
  <c r="Q104" i="12"/>
  <c r="Q103" i="12"/>
  <c r="Q102" i="12"/>
  <c r="Q101" i="12"/>
  <c r="Q100" i="12"/>
  <c r="Q99" i="12"/>
  <c r="Q98" i="12"/>
  <c r="Q97" i="12"/>
  <c r="Q96" i="12"/>
  <c r="Q95" i="12"/>
  <c r="Q94" i="12"/>
  <c r="Q93" i="12"/>
  <c r="Q92" i="12"/>
  <c r="Q91" i="12"/>
  <c r="Q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Q3" i="12"/>
  <c r="Q2" i="12"/>
  <c r="AL6" i="12"/>
  <c r="AL5" i="12"/>
  <c r="AL4" i="12"/>
  <c r="AL3" i="12"/>
  <c r="AL2" i="12"/>
  <c r="AJ7" i="12"/>
  <c r="AK6" i="12" s="1"/>
  <c r="AJ6" i="12"/>
  <c r="AJ5" i="12"/>
  <c r="AJ4" i="12"/>
  <c r="AJ3" i="12"/>
  <c r="AK3" i="12" s="1"/>
  <c r="AJ2" i="12"/>
  <c r="AK2" i="12" s="1"/>
  <c r="DV4" i="10"/>
  <c r="DU4" i="10"/>
  <c r="DS4" i="10"/>
  <c r="DR4" i="10"/>
  <c r="DP4" i="10"/>
  <c r="DO4" i="10"/>
  <c r="DM4" i="10"/>
  <c r="DL4" i="10"/>
  <c r="DV3" i="10"/>
  <c r="DU3" i="10"/>
  <c r="DS3" i="10"/>
  <c r="DR3" i="10"/>
  <c r="DP3" i="10"/>
  <c r="DO3" i="10"/>
  <c r="DM3" i="10"/>
  <c r="DL3" i="10"/>
  <c r="DV2" i="10"/>
  <c r="DU2" i="10"/>
  <c r="DS2" i="10"/>
  <c r="DR2" i="10"/>
  <c r="DP2" i="10"/>
  <c r="DO2" i="10"/>
  <c r="DM2" i="10"/>
  <c r="DL2" i="10"/>
  <c r="DI4" i="10"/>
  <c r="DH4" i="10"/>
  <c r="DF4" i="10"/>
  <c r="DE4" i="10"/>
  <c r="DC4" i="10"/>
  <c r="DB4" i="10"/>
  <c r="CZ4" i="10"/>
  <c r="CY4" i="10"/>
  <c r="DI3" i="10"/>
  <c r="DH3" i="10"/>
  <c r="DF3" i="10"/>
  <c r="DE3" i="10"/>
  <c r="DC3" i="10"/>
  <c r="DB3" i="10"/>
  <c r="CZ3" i="10"/>
  <c r="CY3" i="10"/>
  <c r="DI2" i="10"/>
  <c r="DH2" i="10"/>
  <c r="DF2" i="10"/>
  <c r="DE2" i="10"/>
  <c r="DC2" i="10"/>
  <c r="DB2" i="10"/>
  <c r="CZ2" i="10"/>
  <c r="CY2" i="10"/>
  <c r="EA39" i="11"/>
  <c r="DZ39" i="11"/>
  <c r="DY39" i="11"/>
  <c r="EA38" i="11"/>
  <c r="DZ38" i="11"/>
  <c r="DY38" i="11"/>
  <c r="EA37" i="11"/>
  <c r="DZ37" i="11"/>
  <c r="DY37" i="11"/>
  <c r="EA36" i="11"/>
  <c r="DZ36" i="11"/>
  <c r="DY36" i="11"/>
  <c r="EA35" i="11"/>
  <c r="DZ35" i="11"/>
  <c r="DY35" i="11"/>
  <c r="EA34" i="11"/>
  <c r="DZ34" i="11"/>
  <c r="DY34" i="11"/>
  <c r="EA33" i="11"/>
  <c r="DZ33" i="11"/>
  <c r="DY33" i="11"/>
  <c r="EA32" i="11"/>
  <c r="DZ32" i="11"/>
  <c r="DY32" i="11"/>
  <c r="EA31" i="11"/>
  <c r="DZ31" i="11"/>
  <c r="DY31" i="11"/>
  <c r="EA30" i="11"/>
  <c r="DZ30" i="11"/>
  <c r="DY30" i="11"/>
  <c r="EA29" i="11"/>
  <c r="DZ29" i="11"/>
  <c r="DY29" i="11"/>
  <c r="EA26" i="11"/>
  <c r="DZ26" i="11"/>
  <c r="DY26" i="11"/>
  <c r="EA25" i="11"/>
  <c r="DZ25" i="11"/>
  <c r="DY25" i="11"/>
  <c r="EA24" i="11"/>
  <c r="DZ24" i="11"/>
  <c r="DY24" i="11"/>
  <c r="EA23" i="11"/>
  <c r="DZ23" i="11"/>
  <c r="DY23" i="11"/>
  <c r="EA22" i="11"/>
  <c r="DZ22" i="11"/>
  <c r="DY22" i="11"/>
  <c r="EA21" i="11"/>
  <c r="DZ21" i="11"/>
  <c r="DY21" i="11"/>
  <c r="EA20" i="11"/>
  <c r="DZ20" i="11"/>
  <c r="DY20" i="11"/>
  <c r="EA19" i="11"/>
  <c r="DZ19" i="11"/>
  <c r="DY19" i="11"/>
  <c r="EA18" i="11"/>
  <c r="DZ18" i="11"/>
  <c r="DY18" i="11"/>
  <c r="EA17" i="11"/>
  <c r="DZ17" i="11"/>
  <c r="DY17" i="11"/>
  <c r="EA16" i="11"/>
  <c r="DZ16" i="11"/>
  <c r="DY16" i="11"/>
  <c r="EA13" i="11"/>
  <c r="DZ13" i="11"/>
  <c r="DY13" i="11"/>
  <c r="EA12" i="11"/>
  <c r="DZ12" i="11"/>
  <c r="DY12" i="11"/>
  <c r="EA11" i="11"/>
  <c r="DZ11" i="11"/>
  <c r="DY11" i="11"/>
  <c r="EA10" i="11"/>
  <c r="DZ10" i="11"/>
  <c r="DY10" i="11"/>
  <c r="EA9" i="11"/>
  <c r="DZ9" i="11"/>
  <c r="DY9" i="11"/>
  <c r="EA8" i="11"/>
  <c r="DZ8" i="11"/>
  <c r="DY8" i="11"/>
  <c r="EA7" i="11"/>
  <c r="DZ7" i="11"/>
  <c r="DY7" i="11"/>
  <c r="EA6" i="11"/>
  <c r="DZ6" i="11"/>
  <c r="DY6" i="11"/>
  <c r="EA5" i="11"/>
  <c r="DZ5" i="11"/>
  <c r="DY5" i="11"/>
  <c r="EA4" i="11"/>
  <c r="DZ4" i="11"/>
  <c r="DY4" i="11"/>
  <c r="EA3" i="11"/>
  <c r="DZ3" i="11"/>
  <c r="DY3" i="11"/>
  <c r="EA2" i="11"/>
  <c r="CV4" i="10" s="1"/>
  <c r="DZ2" i="11"/>
  <c r="CV3" i="10" s="1"/>
  <c r="DY2" i="11"/>
  <c r="CV2" i="10" s="1"/>
  <c r="DX38" i="11"/>
  <c r="DW38" i="11"/>
  <c r="DV38" i="11"/>
  <c r="DX37" i="11"/>
  <c r="DW37" i="11"/>
  <c r="DV37" i="11"/>
  <c r="DX36" i="11"/>
  <c r="DW36" i="11"/>
  <c r="DV36" i="11"/>
  <c r="DX35" i="11"/>
  <c r="DW35" i="11"/>
  <c r="DV35" i="11"/>
  <c r="DX34" i="11"/>
  <c r="DW34" i="11"/>
  <c r="DV34" i="11"/>
  <c r="DX33" i="11"/>
  <c r="DW33" i="11"/>
  <c r="DV33" i="11"/>
  <c r="DX32" i="11"/>
  <c r="DW32" i="11"/>
  <c r="DV32" i="11"/>
  <c r="DX31" i="11"/>
  <c r="DW31" i="11"/>
  <c r="DV31" i="11"/>
  <c r="DX30" i="11"/>
  <c r="DW30" i="11"/>
  <c r="DV30" i="11"/>
  <c r="DX29" i="11"/>
  <c r="DW29" i="11"/>
  <c r="DV29" i="11"/>
  <c r="DX25" i="11"/>
  <c r="DW25" i="11"/>
  <c r="DV25" i="11"/>
  <c r="DX24" i="11"/>
  <c r="DW24" i="11"/>
  <c r="DV24" i="11"/>
  <c r="DX23" i="11"/>
  <c r="DW23" i="11"/>
  <c r="DV23" i="11"/>
  <c r="DX22" i="11"/>
  <c r="DW22" i="11"/>
  <c r="DV22" i="11"/>
  <c r="DX21" i="11"/>
  <c r="DW21" i="11"/>
  <c r="DV21" i="11"/>
  <c r="DX20" i="11"/>
  <c r="DW20" i="11"/>
  <c r="DV20" i="11"/>
  <c r="DX19" i="11"/>
  <c r="DW19" i="11"/>
  <c r="DV19" i="11"/>
  <c r="DX18" i="11"/>
  <c r="DW18" i="11"/>
  <c r="CS3" i="10" s="1"/>
  <c r="DV18" i="11"/>
  <c r="DX17" i="11"/>
  <c r="DW17" i="11"/>
  <c r="DV17" i="11"/>
  <c r="DX16" i="11"/>
  <c r="DW16" i="11"/>
  <c r="DV16" i="11"/>
  <c r="DX12" i="11"/>
  <c r="DW12" i="11"/>
  <c r="DV12" i="11"/>
  <c r="DX11" i="11"/>
  <c r="DW11" i="11"/>
  <c r="DV11" i="11"/>
  <c r="DX10" i="11"/>
  <c r="DW10" i="11"/>
  <c r="DV10" i="11"/>
  <c r="DX9" i="11"/>
  <c r="DW9" i="11"/>
  <c r="DV9" i="11"/>
  <c r="DX8" i="11"/>
  <c r="DW8" i="11"/>
  <c r="DV8" i="11"/>
  <c r="DX7" i="11"/>
  <c r="DW7" i="11"/>
  <c r="DV7" i="11"/>
  <c r="DX6" i="11"/>
  <c r="DW6" i="11"/>
  <c r="DV6" i="11"/>
  <c r="CR2" i="10" s="1"/>
  <c r="DX5" i="11"/>
  <c r="DW5" i="11"/>
  <c r="DV5" i="11"/>
  <c r="DX4" i="11"/>
  <c r="CR4" i="10" s="1"/>
  <c r="DW4" i="11"/>
  <c r="CR3" i="10" s="1"/>
  <c r="DV4" i="11"/>
  <c r="DX3" i="11"/>
  <c r="CS4" i="10" s="1"/>
  <c r="DW3" i="11"/>
  <c r="DV3" i="11"/>
  <c r="DX2" i="11"/>
  <c r="DW2" i="11"/>
  <c r="DV2" i="11"/>
  <c r="CS2" i="10" s="1"/>
  <c r="DU39" i="11"/>
  <c r="DT39" i="11"/>
  <c r="DS39" i="11"/>
  <c r="DU38" i="11"/>
  <c r="DT38" i="11"/>
  <c r="DS38" i="11"/>
  <c r="DU37" i="11"/>
  <c r="DT37" i="11"/>
  <c r="DS37" i="11"/>
  <c r="DU36" i="11"/>
  <c r="DT36" i="11"/>
  <c r="DS36" i="11"/>
  <c r="DU35" i="11"/>
  <c r="DT35" i="11"/>
  <c r="DS35" i="11"/>
  <c r="DU34" i="11"/>
  <c r="DT34" i="11"/>
  <c r="DS34" i="11"/>
  <c r="DU33" i="11"/>
  <c r="DT33" i="11"/>
  <c r="DS33" i="11"/>
  <c r="DU32" i="11"/>
  <c r="DT32" i="11"/>
  <c r="DS32" i="11"/>
  <c r="DU31" i="11"/>
  <c r="DT31" i="11"/>
  <c r="DS31" i="11"/>
  <c r="DU30" i="11"/>
  <c r="DT30" i="11"/>
  <c r="DS30" i="11"/>
  <c r="DU29" i="11"/>
  <c r="DT29" i="11"/>
  <c r="DS29" i="11"/>
  <c r="DU26" i="11"/>
  <c r="DT26" i="11"/>
  <c r="DS26" i="11"/>
  <c r="DU25" i="11"/>
  <c r="DT25" i="11"/>
  <c r="DS25" i="11"/>
  <c r="DU24" i="11"/>
  <c r="DT24" i="11"/>
  <c r="DS24" i="11"/>
  <c r="DU23" i="11"/>
  <c r="DT23" i="11"/>
  <c r="DS23" i="11"/>
  <c r="DU22" i="11"/>
  <c r="DT22" i="11"/>
  <c r="DS22" i="11"/>
  <c r="DU21" i="11"/>
  <c r="DT21" i="11"/>
  <c r="DS21" i="11"/>
  <c r="DU20" i="11"/>
  <c r="DT20" i="11"/>
  <c r="DS20" i="11"/>
  <c r="DU19" i="11"/>
  <c r="DT19" i="11"/>
  <c r="DS19" i="11"/>
  <c r="DU18" i="11"/>
  <c r="DT18" i="11"/>
  <c r="DS18" i="11"/>
  <c r="DU17" i="11"/>
  <c r="DT17" i="11"/>
  <c r="DS17" i="11"/>
  <c r="DU16" i="11"/>
  <c r="DT16" i="11"/>
  <c r="DS16" i="11"/>
  <c r="DU13" i="11"/>
  <c r="DT13" i="11"/>
  <c r="DS13" i="11"/>
  <c r="DU12" i="11"/>
  <c r="DT12" i="11"/>
  <c r="DS12" i="11"/>
  <c r="DU11" i="11"/>
  <c r="DT11" i="11"/>
  <c r="DS11" i="11"/>
  <c r="DU10" i="11"/>
  <c r="DT10" i="11"/>
  <c r="DS10" i="11"/>
  <c r="DU9" i="11"/>
  <c r="DT9" i="11"/>
  <c r="DS9" i="11"/>
  <c r="DU8" i="11"/>
  <c r="DT8" i="11"/>
  <c r="DS8" i="11"/>
  <c r="DU7" i="11"/>
  <c r="DT7" i="11"/>
  <c r="DS7" i="11"/>
  <c r="DU6" i="11"/>
  <c r="DT6" i="11"/>
  <c r="DS6" i="11"/>
  <c r="DU5" i="11"/>
  <c r="DT5" i="11"/>
  <c r="DS5" i="11"/>
  <c r="DU4" i="11"/>
  <c r="DT4" i="11"/>
  <c r="DS4" i="11"/>
  <c r="DU3" i="11"/>
  <c r="DT3" i="11"/>
  <c r="DS3" i="11"/>
  <c r="CP2" i="10" s="1"/>
  <c r="DU2" i="11"/>
  <c r="CP4" i="10" s="1"/>
  <c r="DT2" i="11"/>
  <c r="CO3" i="10" s="1"/>
  <c r="DS2" i="11"/>
  <c r="DR39" i="11"/>
  <c r="DQ39" i="11"/>
  <c r="DP39" i="11"/>
  <c r="DR38" i="11"/>
  <c r="DQ38" i="11"/>
  <c r="DP38" i="11"/>
  <c r="DR37" i="11"/>
  <c r="DQ37" i="11"/>
  <c r="DP37" i="11"/>
  <c r="DR36" i="11"/>
  <c r="DQ36" i="11"/>
  <c r="DP36" i="11"/>
  <c r="DR35" i="11"/>
  <c r="DQ35" i="11"/>
  <c r="DP35" i="11"/>
  <c r="DR34" i="11"/>
  <c r="DQ34" i="11"/>
  <c r="DP34" i="11"/>
  <c r="DR33" i="11"/>
  <c r="DQ33" i="11"/>
  <c r="DP33" i="11"/>
  <c r="DR32" i="11"/>
  <c r="DQ32" i="11"/>
  <c r="DP32" i="11"/>
  <c r="DR31" i="11"/>
  <c r="DQ31" i="11"/>
  <c r="DP31" i="11"/>
  <c r="DR30" i="11"/>
  <c r="DQ30" i="11"/>
  <c r="DP30" i="11"/>
  <c r="DR29" i="11"/>
  <c r="DQ29" i="11"/>
  <c r="DP29" i="11"/>
  <c r="DR27" i="11"/>
  <c r="DQ27" i="11"/>
  <c r="DP27" i="11"/>
  <c r="DR26" i="11"/>
  <c r="DQ26" i="11"/>
  <c r="DP26" i="11"/>
  <c r="DR25" i="11"/>
  <c r="DQ25" i="11"/>
  <c r="DP25" i="11"/>
  <c r="DR24" i="11"/>
  <c r="DQ24" i="11"/>
  <c r="DP24" i="11"/>
  <c r="DR23" i="11"/>
  <c r="DQ23" i="11"/>
  <c r="DP23" i="11"/>
  <c r="DR22" i="11"/>
  <c r="DQ22" i="11"/>
  <c r="DP22" i="11"/>
  <c r="DR21" i="11"/>
  <c r="DQ21" i="11"/>
  <c r="DP21" i="11"/>
  <c r="DR20" i="11"/>
  <c r="DQ20" i="11"/>
  <c r="DP20" i="11"/>
  <c r="DR19" i="11"/>
  <c r="DQ19" i="11"/>
  <c r="DP19" i="11"/>
  <c r="DR18" i="11"/>
  <c r="DQ18" i="11"/>
  <c r="DP18" i="11"/>
  <c r="DR17" i="11"/>
  <c r="DQ17" i="11"/>
  <c r="DP17" i="11"/>
  <c r="DR16" i="11"/>
  <c r="DQ16" i="11"/>
  <c r="DP16" i="11"/>
  <c r="DR13" i="11"/>
  <c r="DQ13" i="11"/>
  <c r="DP13" i="11"/>
  <c r="DR12" i="11"/>
  <c r="DQ12" i="11"/>
  <c r="DP12" i="11"/>
  <c r="DR11" i="11"/>
  <c r="DQ11" i="11"/>
  <c r="DP11" i="11"/>
  <c r="DR10" i="11"/>
  <c r="DQ10" i="11"/>
  <c r="DP10" i="11"/>
  <c r="DR9" i="11"/>
  <c r="DQ9" i="11"/>
  <c r="DP9" i="11"/>
  <c r="DR8" i="11"/>
  <c r="DQ8" i="11"/>
  <c r="DP8" i="11"/>
  <c r="DR7" i="11"/>
  <c r="DQ7" i="11"/>
  <c r="DP7" i="11"/>
  <c r="DR6" i="11"/>
  <c r="DQ6" i="11"/>
  <c r="DP6" i="11"/>
  <c r="CM2" i="10" s="1"/>
  <c r="DR5" i="11"/>
  <c r="CM4" i="10" s="1"/>
  <c r="DQ5" i="11"/>
  <c r="DP5" i="11"/>
  <c r="DR4" i="11"/>
  <c r="DQ4" i="11"/>
  <c r="CM3" i="10" s="1"/>
  <c r="DP4" i="11"/>
  <c r="DR3" i="11"/>
  <c r="DQ3" i="11"/>
  <c r="DP3" i="11"/>
  <c r="CL2" i="10" s="1"/>
  <c r="DR2" i="11"/>
  <c r="CL4" i="10" s="1"/>
  <c r="DQ2" i="11"/>
  <c r="DP2" i="11"/>
  <c r="DN38" i="11"/>
  <c r="DM38" i="11"/>
  <c r="DL38" i="11"/>
  <c r="DN37" i="11"/>
  <c r="DM37" i="11"/>
  <c r="DL37" i="11"/>
  <c r="DN36" i="11"/>
  <c r="DM36" i="11"/>
  <c r="DL36" i="11"/>
  <c r="DN35" i="11"/>
  <c r="DM35" i="11"/>
  <c r="DL35" i="11"/>
  <c r="DN34" i="11"/>
  <c r="DM34" i="11"/>
  <c r="DL34" i="11"/>
  <c r="DN33" i="11"/>
  <c r="DM33" i="11"/>
  <c r="DL33" i="11"/>
  <c r="DN32" i="11"/>
  <c r="DM32" i="11"/>
  <c r="DL32" i="11"/>
  <c r="DN31" i="11"/>
  <c r="DM31" i="11"/>
  <c r="DL31" i="11"/>
  <c r="DN30" i="11"/>
  <c r="DM30" i="11"/>
  <c r="DL30" i="11"/>
  <c r="DN29" i="11"/>
  <c r="DM29" i="11"/>
  <c r="DL29" i="11"/>
  <c r="DN25" i="11"/>
  <c r="DM25" i="11"/>
  <c r="DL25" i="11"/>
  <c r="DN24" i="11"/>
  <c r="DM24" i="11"/>
  <c r="DL24" i="11"/>
  <c r="DN23" i="11"/>
  <c r="DM23" i="11"/>
  <c r="DL23" i="11"/>
  <c r="DN22" i="11"/>
  <c r="DM22" i="11"/>
  <c r="DL22" i="11"/>
  <c r="DN21" i="11"/>
  <c r="DM21" i="11"/>
  <c r="DL21" i="11"/>
  <c r="DN20" i="11"/>
  <c r="DM20" i="11"/>
  <c r="DL20" i="11"/>
  <c r="DN19" i="11"/>
  <c r="DM19" i="11"/>
  <c r="DL19" i="11"/>
  <c r="DN18" i="11"/>
  <c r="DM18" i="11"/>
  <c r="DL18" i="11"/>
  <c r="DN17" i="11"/>
  <c r="DM17" i="11"/>
  <c r="DL17" i="11"/>
  <c r="DN16" i="11"/>
  <c r="DM16" i="11"/>
  <c r="DL16" i="11"/>
  <c r="DN12" i="11"/>
  <c r="DM12" i="11"/>
  <c r="DL12" i="11"/>
  <c r="DN11" i="11"/>
  <c r="DM11" i="11"/>
  <c r="DL11" i="11"/>
  <c r="DN10" i="11"/>
  <c r="DM10" i="11"/>
  <c r="DL10" i="11"/>
  <c r="DN9" i="11"/>
  <c r="DM9" i="11"/>
  <c r="DL9" i="11"/>
  <c r="DN8" i="11"/>
  <c r="DM8" i="11"/>
  <c r="DL8" i="11"/>
  <c r="DN7" i="11"/>
  <c r="DM7" i="11"/>
  <c r="DL7" i="11"/>
  <c r="DN6" i="11"/>
  <c r="DM6" i="11"/>
  <c r="DL6" i="11"/>
  <c r="DN5" i="11"/>
  <c r="DM5" i="11"/>
  <c r="DL5" i="11"/>
  <c r="DN4" i="11"/>
  <c r="DM4" i="11"/>
  <c r="DL4" i="11"/>
  <c r="DN3" i="11"/>
  <c r="DM3" i="11"/>
  <c r="DL3" i="11"/>
  <c r="DN2" i="11"/>
  <c r="CI4" i="10" s="1"/>
  <c r="DM2" i="11"/>
  <c r="CI3" i="10" s="1"/>
  <c r="DL2" i="11"/>
  <c r="CI2" i="10" s="1"/>
  <c r="DK38" i="11"/>
  <c r="DJ38" i="11"/>
  <c r="DI38" i="11"/>
  <c r="DK37" i="11"/>
  <c r="DJ37" i="11"/>
  <c r="DI37" i="11"/>
  <c r="DK36" i="11"/>
  <c r="DJ36" i="11"/>
  <c r="DI36" i="11"/>
  <c r="DK35" i="11"/>
  <c r="DJ35" i="11"/>
  <c r="DI35" i="11"/>
  <c r="DK34" i="11"/>
  <c r="DJ34" i="11"/>
  <c r="DI34" i="11"/>
  <c r="DK33" i="11"/>
  <c r="DJ33" i="11"/>
  <c r="DI33" i="11"/>
  <c r="DK32" i="11"/>
  <c r="DJ32" i="11"/>
  <c r="DI32" i="11"/>
  <c r="DK31" i="11"/>
  <c r="DJ31" i="11"/>
  <c r="DI31" i="11"/>
  <c r="DK30" i="11"/>
  <c r="DJ30" i="11"/>
  <c r="DI30" i="11"/>
  <c r="DK29" i="11"/>
  <c r="DJ29" i="11"/>
  <c r="DI29" i="11"/>
  <c r="DK25" i="11"/>
  <c r="DJ25" i="11"/>
  <c r="DI25" i="11"/>
  <c r="DK24" i="11"/>
  <c r="DJ24" i="11"/>
  <c r="DI24" i="11"/>
  <c r="DK23" i="11"/>
  <c r="DJ23" i="11"/>
  <c r="DI23" i="11"/>
  <c r="DK22" i="11"/>
  <c r="DJ22" i="11"/>
  <c r="DI22" i="11"/>
  <c r="DK21" i="11"/>
  <c r="DJ21" i="11"/>
  <c r="DI21" i="11"/>
  <c r="DK20" i="11"/>
  <c r="DJ20" i="11"/>
  <c r="DI20" i="11"/>
  <c r="DK19" i="11"/>
  <c r="DJ19" i="11"/>
  <c r="DI19" i="11"/>
  <c r="DK18" i="11"/>
  <c r="DJ18" i="11"/>
  <c r="DI18" i="11"/>
  <c r="DK17" i="11"/>
  <c r="DJ17" i="11"/>
  <c r="DI17" i="11"/>
  <c r="DK16" i="11"/>
  <c r="DJ16" i="11"/>
  <c r="DI16" i="11"/>
  <c r="CF2" i="10" s="1"/>
  <c r="DK12" i="11"/>
  <c r="DJ12" i="11"/>
  <c r="DI12" i="11"/>
  <c r="DK11" i="11"/>
  <c r="DJ11" i="11"/>
  <c r="DI11" i="11"/>
  <c r="DK10" i="11"/>
  <c r="DJ10" i="11"/>
  <c r="DI10" i="11"/>
  <c r="DK9" i="11"/>
  <c r="DJ9" i="11"/>
  <c r="DI9" i="11"/>
  <c r="DK8" i="11"/>
  <c r="DJ8" i="11"/>
  <c r="DI8" i="11"/>
  <c r="DK7" i="11"/>
  <c r="CF4" i="10" s="1"/>
  <c r="DJ7" i="11"/>
  <c r="DI7" i="11"/>
  <c r="DK6" i="11"/>
  <c r="DJ6" i="11"/>
  <c r="DI6" i="11"/>
  <c r="DK5" i="11"/>
  <c r="DJ5" i="11"/>
  <c r="DI5" i="11"/>
  <c r="DK4" i="11"/>
  <c r="DJ4" i="11"/>
  <c r="DI4" i="11"/>
  <c r="DK3" i="11"/>
  <c r="CE4" i="10" s="1"/>
  <c r="DJ3" i="11"/>
  <c r="DI3" i="11"/>
  <c r="DK2" i="11"/>
  <c r="DJ2" i="11"/>
  <c r="CE3" i="10" s="1"/>
  <c r="DI2" i="11"/>
  <c r="CE2" i="10" s="1"/>
  <c r="DH38" i="11"/>
  <c r="DG38" i="11"/>
  <c r="DF38" i="11"/>
  <c r="DH37" i="11"/>
  <c r="DG37" i="11"/>
  <c r="DF37" i="11"/>
  <c r="DH36" i="11"/>
  <c r="DG36" i="11"/>
  <c r="DF36" i="11"/>
  <c r="DH35" i="11"/>
  <c r="DG35" i="11"/>
  <c r="DF35" i="11"/>
  <c r="DH34" i="11"/>
  <c r="DG34" i="11"/>
  <c r="DF34" i="11"/>
  <c r="DH33" i="11"/>
  <c r="DG33" i="11"/>
  <c r="DF33" i="11"/>
  <c r="DH32" i="11"/>
  <c r="DG32" i="11"/>
  <c r="DF32" i="11"/>
  <c r="DH31" i="11"/>
  <c r="DG31" i="11"/>
  <c r="DF31" i="11"/>
  <c r="DH30" i="11"/>
  <c r="DG30" i="11"/>
  <c r="DF30" i="11"/>
  <c r="DH29" i="11"/>
  <c r="DG29" i="11"/>
  <c r="DF29" i="11"/>
  <c r="DH26" i="11"/>
  <c r="DG26" i="11"/>
  <c r="DF26" i="11"/>
  <c r="DH25" i="11"/>
  <c r="DG25" i="11"/>
  <c r="DF25" i="11"/>
  <c r="DH24" i="11"/>
  <c r="DG24" i="11"/>
  <c r="DF24" i="11"/>
  <c r="DH23" i="11"/>
  <c r="DG23" i="11"/>
  <c r="DF23" i="11"/>
  <c r="DH22" i="11"/>
  <c r="DG22" i="11"/>
  <c r="DF22" i="11"/>
  <c r="DH21" i="11"/>
  <c r="DG21" i="11"/>
  <c r="DF21" i="11"/>
  <c r="DH20" i="11"/>
  <c r="DG20" i="11"/>
  <c r="DF20" i="11"/>
  <c r="DH19" i="11"/>
  <c r="DG19" i="11"/>
  <c r="DF19" i="11"/>
  <c r="DH18" i="11"/>
  <c r="DG18" i="11"/>
  <c r="DF18" i="11"/>
  <c r="DH17" i="11"/>
  <c r="DG17" i="11"/>
  <c r="DF17" i="11"/>
  <c r="DH16" i="11"/>
  <c r="DG16" i="11"/>
  <c r="DF16" i="11"/>
  <c r="DH12" i="11"/>
  <c r="DG12" i="11"/>
  <c r="DF12" i="11"/>
  <c r="DH11" i="11"/>
  <c r="DG11" i="11"/>
  <c r="DF11" i="11"/>
  <c r="DH10" i="11"/>
  <c r="DG10" i="11"/>
  <c r="DF10" i="11"/>
  <c r="DH9" i="11"/>
  <c r="DG9" i="11"/>
  <c r="DF9" i="11"/>
  <c r="DH8" i="11"/>
  <c r="DG8" i="11"/>
  <c r="DF8" i="11"/>
  <c r="DH7" i="11"/>
  <c r="DG7" i="11"/>
  <c r="DF7" i="11"/>
  <c r="DH6" i="11"/>
  <c r="DG6" i="11"/>
  <c r="DF6" i="11"/>
  <c r="DH5" i="11"/>
  <c r="DG5" i="11"/>
  <c r="DF5" i="11"/>
  <c r="DH4" i="11"/>
  <c r="DG4" i="11"/>
  <c r="DF4" i="11"/>
  <c r="DH3" i="11"/>
  <c r="CB4" i="10" s="1"/>
  <c r="DG3" i="11"/>
  <c r="DF3" i="11"/>
  <c r="DH2" i="11"/>
  <c r="DG2" i="11"/>
  <c r="CC3" i="10" s="1"/>
  <c r="DF2" i="11"/>
  <c r="CB2" i="10" s="1"/>
  <c r="DE39" i="11"/>
  <c r="DD39" i="11"/>
  <c r="DC39" i="11"/>
  <c r="DE38" i="11"/>
  <c r="DD38" i="11"/>
  <c r="DC38" i="11"/>
  <c r="DE37" i="11"/>
  <c r="DD37" i="11"/>
  <c r="DC37" i="11"/>
  <c r="DE36" i="11"/>
  <c r="DD36" i="11"/>
  <c r="DC36" i="11"/>
  <c r="DE35" i="11"/>
  <c r="DD35" i="11"/>
  <c r="DC35" i="11"/>
  <c r="DE34" i="11"/>
  <c r="DD34" i="11"/>
  <c r="DC34" i="11"/>
  <c r="DE33" i="11"/>
  <c r="DD33" i="11"/>
  <c r="DC33" i="11"/>
  <c r="DE32" i="11"/>
  <c r="DD32" i="11"/>
  <c r="DC32" i="11"/>
  <c r="DE31" i="11"/>
  <c r="DD31" i="11"/>
  <c r="DC31" i="11"/>
  <c r="DE30" i="11"/>
  <c r="DD30" i="11"/>
  <c r="DC30" i="11"/>
  <c r="DE29" i="11"/>
  <c r="DD29" i="11"/>
  <c r="DC29" i="11"/>
  <c r="DE26" i="11"/>
  <c r="DD26" i="11"/>
  <c r="DC26" i="11"/>
  <c r="DE25" i="11"/>
  <c r="DD25" i="11"/>
  <c r="DC25" i="11"/>
  <c r="DE24" i="11"/>
  <c r="DD24" i="11"/>
  <c r="DC24" i="11"/>
  <c r="DE23" i="11"/>
  <c r="DD23" i="11"/>
  <c r="DC23" i="11"/>
  <c r="DE22" i="11"/>
  <c r="DD22" i="11"/>
  <c r="DC22" i="11"/>
  <c r="DE21" i="11"/>
  <c r="DD21" i="11"/>
  <c r="DC21" i="11"/>
  <c r="DE20" i="11"/>
  <c r="DD20" i="11"/>
  <c r="DC20" i="11"/>
  <c r="DE19" i="11"/>
  <c r="DD19" i="11"/>
  <c r="DC19" i="11"/>
  <c r="DE18" i="11"/>
  <c r="DD18" i="11"/>
  <c r="DC18" i="11"/>
  <c r="DE17" i="11"/>
  <c r="DD17" i="11"/>
  <c r="DC17" i="11"/>
  <c r="DE16" i="11"/>
  <c r="DD16" i="11"/>
  <c r="DC16" i="11"/>
  <c r="DE13" i="11"/>
  <c r="DD13" i="11"/>
  <c r="DC13" i="11"/>
  <c r="DE12" i="11"/>
  <c r="DD12" i="11"/>
  <c r="DC12" i="11"/>
  <c r="DE11" i="11"/>
  <c r="DD11" i="11"/>
  <c r="DC11" i="11"/>
  <c r="DE10" i="11"/>
  <c r="DD10" i="11"/>
  <c r="DC10" i="11"/>
  <c r="DE9" i="11"/>
  <c r="DD9" i="11"/>
  <c r="DC9" i="11"/>
  <c r="DE8" i="11"/>
  <c r="DD8" i="11"/>
  <c r="DC8" i="11"/>
  <c r="DE7" i="11"/>
  <c r="DD7" i="11"/>
  <c r="DC7" i="11"/>
  <c r="DE6" i="11"/>
  <c r="DD6" i="11"/>
  <c r="DC6" i="11"/>
  <c r="DE5" i="11"/>
  <c r="DD5" i="11"/>
  <c r="DC5" i="11"/>
  <c r="DE4" i="11"/>
  <c r="DD4" i="11"/>
  <c r="BZ3" i="10" s="1"/>
  <c r="DC4" i="11"/>
  <c r="DE3" i="11"/>
  <c r="DD3" i="11"/>
  <c r="BY3" i="10" s="1"/>
  <c r="DC3" i="11"/>
  <c r="BZ2" i="10" s="1"/>
  <c r="DE2" i="11"/>
  <c r="BZ4" i="10" s="1"/>
  <c r="DD2" i="11"/>
  <c r="DC2" i="11"/>
  <c r="AY10" i="10"/>
  <c r="BD38" i="11"/>
  <c r="AY38" i="11"/>
  <c r="BD37" i="11"/>
  <c r="AY37" i="11"/>
  <c r="BD36" i="11"/>
  <c r="AY36" i="11"/>
  <c r="BD35" i="11"/>
  <c r="AY35" i="11"/>
  <c r="BD34" i="11"/>
  <c r="AY34" i="11"/>
  <c r="BD33" i="11"/>
  <c r="AY33" i="11"/>
  <c r="BD32" i="11"/>
  <c r="AY32" i="11"/>
  <c r="BD31" i="11"/>
  <c r="AY31" i="11"/>
  <c r="BD30" i="11"/>
  <c r="AY30" i="11"/>
  <c r="BD29" i="11"/>
  <c r="AY29" i="11"/>
  <c r="BD25" i="11"/>
  <c r="AY25" i="11"/>
  <c r="BD24" i="11"/>
  <c r="AY24" i="11"/>
  <c r="BD23" i="11"/>
  <c r="AY23" i="11"/>
  <c r="BD22" i="11"/>
  <c r="AY22" i="11"/>
  <c r="BD21" i="11"/>
  <c r="AY21" i="11"/>
  <c r="BD20" i="11"/>
  <c r="AY20" i="11"/>
  <c r="BD19" i="11"/>
  <c r="AY19" i="11"/>
  <c r="BD18" i="11"/>
  <c r="AY18" i="11"/>
  <c r="BD17" i="11"/>
  <c r="AY17" i="11"/>
  <c r="BD16" i="11"/>
  <c r="AY16" i="11"/>
  <c r="BD12" i="11"/>
  <c r="AY12" i="11"/>
  <c r="BD11" i="11"/>
  <c r="AY11" i="11"/>
  <c r="BD10" i="11"/>
  <c r="AY10" i="11"/>
  <c r="BD9" i="11"/>
  <c r="AY9" i="11"/>
  <c r="BD8" i="11"/>
  <c r="AY8" i="11"/>
  <c r="BD7" i="11"/>
  <c r="AY7" i="11"/>
  <c r="BD6" i="11"/>
  <c r="AY6" i="11"/>
  <c r="BD5" i="11"/>
  <c r="AY5" i="11"/>
  <c r="BD4" i="11"/>
  <c r="AY4" i="11"/>
  <c r="BD3" i="11"/>
  <c r="AY3" i="11"/>
  <c r="BD2" i="11"/>
  <c r="BH11" i="10" s="1"/>
  <c r="AY2" i="11"/>
  <c r="BH10" i="10" s="1"/>
  <c r="BC38" i="11"/>
  <c r="AX38" i="11"/>
  <c r="BC37" i="11"/>
  <c r="AX37" i="11"/>
  <c r="BC36" i="11"/>
  <c r="AX36" i="11"/>
  <c r="BC35" i="11"/>
  <c r="AX35" i="11"/>
  <c r="BC34" i="11"/>
  <c r="AX34" i="11"/>
  <c r="BC33" i="11"/>
  <c r="AX33" i="11"/>
  <c r="BC32" i="11"/>
  <c r="AX32" i="11"/>
  <c r="BC31" i="11"/>
  <c r="AX31" i="11"/>
  <c r="BC30" i="11"/>
  <c r="AX30" i="11"/>
  <c r="BC29" i="11"/>
  <c r="AX29" i="11"/>
  <c r="BC25" i="11"/>
  <c r="AX25" i="11"/>
  <c r="BC24" i="11"/>
  <c r="AX24" i="11"/>
  <c r="BC23" i="11"/>
  <c r="AX23" i="11"/>
  <c r="BC22" i="11"/>
  <c r="AX22" i="11"/>
  <c r="BC21" i="11"/>
  <c r="AX21" i="11"/>
  <c r="BC20" i="11"/>
  <c r="AX20" i="11"/>
  <c r="BC19" i="11"/>
  <c r="AX19" i="11"/>
  <c r="BC18" i="11"/>
  <c r="AX18" i="11"/>
  <c r="BC17" i="11"/>
  <c r="AX17" i="11"/>
  <c r="BC16" i="11"/>
  <c r="AX16" i="11"/>
  <c r="BC12" i="11"/>
  <c r="AX12" i="11"/>
  <c r="BC11" i="11"/>
  <c r="AX11" i="11"/>
  <c r="BC10" i="11"/>
  <c r="AX10" i="11"/>
  <c r="BC9" i="11"/>
  <c r="AX9" i="11"/>
  <c r="BC8" i="11"/>
  <c r="AX8" i="11"/>
  <c r="BC7" i="11"/>
  <c r="AX7" i="11"/>
  <c r="BC6" i="11"/>
  <c r="AX6" i="11"/>
  <c r="BC5" i="11"/>
  <c r="AX5" i="11"/>
  <c r="BC4" i="11"/>
  <c r="AX4" i="11"/>
  <c r="BC3" i="11"/>
  <c r="BE11" i="10" s="1"/>
  <c r="AX3" i="11"/>
  <c r="BE10" i="10" s="1"/>
  <c r="BC2" i="11"/>
  <c r="AX2" i="11"/>
  <c r="BB38" i="11"/>
  <c r="AW38" i="11"/>
  <c r="BB37" i="11"/>
  <c r="AW37" i="11"/>
  <c r="BB36" i="11"/>
  <c r="AW36" i="11"/>
  <c r="BB35" i="11"/>
  <c r="AW35" i="11"/>
  <c r="BB34" i="11"/>
  <c r="AW34" i="11"/>
  <c r="BB33" i="11"/>
  <c r="AW33" i="11"/>
  <c r="BB32" i="11"/>
  <c r="AW32" i="11"/>
  <c r="BB31" i="11"/>
  <c r="AW31" i="11"/>
  <c r="BB30" i="11"/>
  <c r="AW30" i="11"/>
  <c r="BB29" i="11"/>
  <c r="AW29" i="11"/>
  <c r="BB26" i="11"/>
  <c r="AW26" i="11"/>
  <c r="BB25" i="11"/>
  <c r="AW25" i="11"/>
  <c r="BB24" i="11"/>
  <c r="AW24" i="11"/>
  <c r="BB23" i="11"/>
  <c r="AW23" i="11"/>
  <c r="BB22" i="11"/>
  <c r="AW22" i="11"/>
  <c r="BB21" i="11"/>
  <c r="AW21" i="11"/>
  <c r="BB20" i="11"/>
  <c r="AW20" i="11"/>
  <c r="BB19" i="11"/>
  <c r="AW19" i="11"/>
  <c r="BB18" i="11"/>
  <c r="AW18" i="11"/>
  <c r="BB17" i="11"/>
  <c r="AW17" i="11"/>
  <c r="BB16" i="11"/>
  <c r="AW16" i="11"/>
  <c r="BB12" i="11"/>
  <c r="AW12" i="11"/>
  <c r="BB11" i="11"/>
  <c r="AW11" i="11"/>
  <c r="BB10" i="11"/>
  <c r="AW10" i="11"/>
  <c r="BB9" i="11"/>
  <c r="AW9" i="11"/>
  <c r="BB8" i="11"/>
  <c r="AW8" i="11"/>
  <c r="BB7" i="11"/>
  <c r="AW7" i="11"/>
  <c r="BB6" i="11"/>
  <c r="AW6" i="11"/>
  <c r="BB5" i="11"/>
  <c r="AW5" i="11"/>
  <c r="BB4" i="11"/>
  <c r="AW4" i="11"/>
  <c r="BB3" i="11"/>
  <c r="BB11" i="10" s="1"/>
  <c r="AW3" i="11"/>
  <c r="BB2" i="11"/>
  <c r="AW2" i="11"/>
  <c r="BC10" i="10" s="1"/>
  <c r="BA39" i="11"/>
  <c r="AV39" i="11"/>
  <c r="BA38" i="11"/>
  <c r="AV38" i="11"/>
  <c r="BA37" i="11"/>
  <c r="AV37" i="11"/>
  <c r="BA36" i="11"/>
  <c r="AV36" i="11"/>
  <c r="BA35" i="11"/>
  <c r="AV35" i="11"/>
  <c r="BA34" i="11"/>
  <c r="AV34" i="11"/>
  <c r="BA33" i="11"/>
  <c r="AV33" i="11"/>
  <c r="BA32" i="11"/>
  <c r="AV32" i="11"/>
  <c r="BA31" i="11"/>
  <c r="AV31" i="11"/>
  <c r="BA30" i="11"/>
  <c r="AV30" i="11"/>
  <c r="BA29" i="11"/>
  <c r="AV29" i="11"/>
  <c r="BA26" i="11"/>
  <c r="AV26" i="11"/>
  <c r="BA25" i="11"/>
  <c r="AV25" i="11"/>
  <c r="BA24" i="11"/>
  <c r="AV24" i="11"/>
  <c r="BA23" i="11"/>
  <c r="AV23" i="11"/>
  <c r="BA22" i="11"/>
  <c r="AV22" i="11"/>
  <c r="BA21" i="11"/>
  <c r="AV21" i="11"/>
  <c r="BA20" i="11"/>
  <c r="AV20" i="11"/>
  <c r="BA19" i="11"/>
  <c r="AV19" i="11"/>
  <c r="BA18" i="11"/>
  <c r="AV18" i="11"/>
  <c r="BA17" i="11"/>
  <c r="AV17" i="11"/>
  <c r="BA16" i="11"/>
  <c r="AV16" i="11"/>
  <c r="BA13" i="11"/>
  <c r="AV13" i="11"/>
  <c r="BA12" i="11"/>
  <c r="AV12" i="11"/>
  <c r="BA11" i="11"/>
  <c r="AV11" i="11"/>
  <c r="BA10" i="11"/>
  <c r="AV10" i="11"/>
  <c r="BA9" i="11"/>
  <c r="AV9" i="11"/>
  <c r="BA8" i="11"/>
  <c r="AV8" i="11"/>
  <c r="BA7" i="11"/>
  <c r="AV7" i="11"/>
  <c r="BA6" i="11"/>
  <c r="AV6" i="11"/>
  <c r="BA5" i="11"/>
  <c r="AZ11" i="10" s="1"/>
  <c r="AV5" i="11"/>
  <c r="AZ10" i="10" s="1"/>
  <c r="BA4" i="11"/>
  <c r="AV4" i="11"/>
  <c r="BA3" i="11"/>
  <c r="AY11" i="10" s="1"/>
  <c r="AV3" i="11"/>
  <c r="BA2" i="11"/>
  <c r="AV2" i="11"/>
  <c r="AM38" i="11"/>
  <c r="AM37" i="11"/>
  <c r="AM36" i="11"/>
  <c r="AM35" i="11"/>
  <c r="AM34" i="11"/>
  <c r="AM33" i="11"/>
  <c r="AM32" i="11"/>
  <c r="AM31" i="11"/>
  <c r="AM30" i="11"/>
  <c r="AM29" i="11"/>
  <c r="AM25" i="11"/>
  <c r="AM24" i="11"/>
  <c r="AM23" i="11"/>
  <c r="AM22" i="11"/>
  <c r="AM21" i="11"/>
  <c r="AM20" i="11"/>
  <c r="AM19" i="11"/>
  <c r="AM18" i="11"/>
  <c r="AM17" i="11"/>
  <c r="AM16" i="11"/>
  <c r="AM12" i="11"/>
  <c r="AM11" i="11"/>
  <c r="AM10" i="11"/>
  <c r="AM9" i="11"/>
  <c r="AM8" i="11"/>
  <c r="AM7" i="11"/>
  <c r="AM6" i="11"/>
  <c r="AM5" i="11"/>
  <c r="AM4" i="11"/>
  <c r="AM3" i="11"/>
  <c r="AM2" i="11"/>
  <c r="BH8" i="10" s="1"/>
  <c r="AL38" i="11"/>
  <c r="AL37" i="11"/>
  <c r="AL36" i="11"/>
  <c r="AL35" i="11"/>
  <c r="AL34" i="11"/>
  <c r="AL33" i="11"/>
  <c r="AL32" i="11"/>
  <c r="AL31" i="11"/>
  <c r="AL30" i="11"/>
  <c r="AL29" i="11"/>
  <c r="AL25" i="11"/>
  <c r="AL24" i="11"/>
  <c r="AL23" i="11"/>
  <c r="AL22" i="11"/>
  <c r="AL21" i="11"/>
  <c r="AL20" i="11"/>
  <c r="AL19" i="11"/>
  <c r="AL18" i="11"/>
  <c r="AL17" i="11"/>
  <c r="AL16" i="11"/>
  <c r="AL12" i="11"/>
  <c r="AL11" i="11"/>
  <c r="AL10" i="11"/>
  <c r="AL9" i="11"/>
  <c r="AL8" i="11"/>
  <c r="AL7" i="11"/>
  <c r="AL6" i="11"/>
  <c r="AL5" i="11"/>
  <c r="AL4" i="11"/>
  <c r="AL3" i="11"/>
  <c r="BE8" i="10" s="1"/>
  <c r="AL2" i="11"/>
  <c r="BF8" i="10" s="1"/>
  <c r="AK38" i="11"/>
  <c r="AK37" i="11"/>
  <c r="AK36" i="11"/>
  <c r="AK35" i="11"/>
  <c r="AK34" i="11"/>
  <c r="AK33" i="11"/>
  <c r="AK32" i="11"/>
  <c r="AK31" i="11"/>
  <c r="AK30" i="11"/>
  <c r="AK29" i="11"/>
  <c r="AK26" i="11"/>
  <c r="AK25" i="11"/>
  <c r="AK24" i="11"/>
  <c r="AK23" i="11"/>
  <c r="AK22" i="11"/>
  <c r="AK21" i="11"/>
  <c r="AK20" i="11"/>
  <c r="AK19" i="11"/>
  <c r="AK18" i="11"/>
  <c r="AK17" i="11"/>
  <c r="AK16" i="11"/>
  <c r="AK12" i="11"/>
  <c r="AK11" i="11"/>
  <c r="AK10" i="11"/>
  <c r="AK9" i="11"/>
  <c r="AK8" i="11"/>
  <c r="AK7" i="11"/>
  <c r="AK6" i="11"/>
  <c r="AK5" i="11"/>
  <c r="AK4" i="11"/>
  <c r="AK3" i="11"/>
  <c r="BB8" i="10" s="1"/>
  <c r="AK2" i="11"/>
  <c r="AJ39" i="11"/>
  <c r="AJ38" i="11"/>
  <c r="AJ37" i="11"/>
  <c r="AJ36" i="11"/>
  <c r="AJ35" i="11"/>
  <c r="AJ34" i="11"/>
  <c r="AJ33" i="11"/>
  <c r="AJ32" i="11"/>
  <c r="AJ31" i="11"/>
  <c r="AJ30" i="11"/>
  <c r="AJ29" i="11"/>
  <c r="AJ26" i="11"/>
  <c r="AJ25" i="11"/>
  <c r="AJ24" i="11"/>
  <c r="AJ23" i="11"/>
  <c r="AJ22" i="11"/>
  <c r="AJ21" i="11"/>
  <c r="AJ20" i="11"/>
  <c r="AJ19" i="11"/>
  <c r="AJ18" i="11"/>
  <c r="AJ17" i="11"/>
  <c r="AJ16" i="11"/>
  <c r="AJ13" i="11"/>
  <c r="AJ12" i="11"/>
  <c r="AJ11" i="11"/>
  <c r="AJ10" i="11"/>
  <c r="AJ9" i="11"/>
  <c r="AJ8" i="11"/>
  <c r="AJ7" i="11"/>
  <c r="AJ6" i="11"/>
  <c r="AJ5" i="11"/>
  <c r="AZ8" i="10" s="1"/>
  <c r="AJ4" i="11"/>
  <c r="AJ3" i="11"/>
  <c r="AJ2" i="11"/>
  <c r="AY8" i="10" s="1"/>
  <c r="AH2" i="11"/>
  <c r="X38" i="11"/>
  <c r="X37" i="11"/>
  <c r="X36" i="11"/>
  <c r="X35" i="11"/>
  <c r="X34" i="11"/>
  <c r="X33" i="11"/>
  <c r="X32" i="11"/>
  <c r="X31" i="11"/>
  <c r="X30" i="11"/>
  <c r="X29" i="11"/>
  <c r="X25" i="11"/>
  <c r="X24" i="11"/>
  <c r="X23" i="11"/>
  <c r="X22" i="11"/>
  <c r="X21" i="11"/>
  <c r="X20" i="11"/>
  <c r="X19" i="11"/>
  <c r="X18" i="11"/>
  <c r="X17" i="11"/>
  <c r="X16" i="11"/>
  <c r="X12" i="11"/>
  <c r="BI6" i="10" s="1"/>
  <c r="X11" i="11"/>
  <c r="X10" i="11"/>
  <c r="X9" i="11"/>
  <c r="X8" i="11"/>
  <c r="X7" i="11"/>
  <c r="X6" i="11"/>
  <c r="X5" i="11"/>
  <c r="X4" i="11"/>
  <c r="X3" i="11"/>
  <c r="X2" i="11"/>
  <c r="BH6" i="10" s="1"/>
  <c r="W38" i="11"/>
  <c r="W37" i="11"/>
  <c r="W36" i="11"/>
  <c r="W35" i="11"/>
  <c r="W34" i="11"/>
  <c r="W33" i="11"/>
  <c r="W32" i="11"/>
  <c r="W31" i="11"/>
  <c r="W30" i="11"/>
  <c r="W29" i="11"/>
  <c r="W25" i="11"/>
  <c r="W24" i="11"/>
  <c r="W23" i="11"/>
  <c r="W22" i="11"/>
  <c r="W21" i="11"/>
  <c r="W20" i="11"/>
  <c r="W19" i="11"/>
  <c r="W18" i="11"/>
  <c r="W17" i="11"/>
  <c r="W16" i="11"/>
  <c r="W12" i="11"/>
  <c r="W11" i="11"/>
  <c r="W10" i="11"/>
  <c r="BF6" i="10" s="1"/>
  <c r="W9" i="11"/>
  <c r="W8" i="11"/>
  <c r="W7" i="11"/>
  <c r="W6" i="11"/>
  <c r="W5" i="11"/>
  <c r="W4" i="11"/>
  <c r="W3" i="11"/>
  <c r="W2" i="11"/>
  <c r="BE6" i="10" s="1"/>
  <c r="V38" i="11"/>
  <c r="V37" i="11"/>
  <c r="V36" i="11"/>
  <c r="V35" i="11"/>
  <c r="V34" i="11"/>
  <c r="V33" i="11"/>
  <c r="V32" i="11"/>
  <c r="V31" i="11"/>
  <c r="V30" i="11"/>
  <c r="V29" i="11"/>
  <c r="V26" i="11"/>
  <c r="V25" i="11"/>
  <c r="V24" i="11"/>
  <c r="V23" i="11"/>
  <c r="V22" i="11"/>
  <c r="V21" i="11"/>
  <c r="V20" i="11"/>
  <c r="V19" i="11"/>
  <c r="V18" i="11"/>
  <c r="V17" i="11"/>
  <c r="V16" i="11"/>
  <c r="V12" i="11"/>
  <c r="V11" i="11"/>
  <c r="V10" i="11"/>
  <c r="V9" i="11"/>
  <c r="V8" i="11"/>
  <c r="V7" i="11"/>
  <c r="V6" i="11"/>
  <c r="V5" i="11"/>
  <c r="V4" i="11"/>
  <c r="V3" i="11"/>
  <c r="V2" i="11"/>
  <c r="BB6" i="10" s="1"/>
  <c r="U39" i="11"/>
  <c r="U38" i="11"/>
  <c r="U37" i="11"/>
  <c r="U36" i="11"/>
  <c r="U35" i="11"/>
  <c r="U34" i="11"/>
  <c r="U33" i="11"/>
  <c r="U32" i="11"/>
  <c r="U31" i="11"/>
  <c r="U30" i="11"/>
  <c r="U29" i="11"/>
  <c r="U26" i="11"/>
  <c r="U25" i="11"/>
  <c r="U24" i="11"/>
  <c r="U23" i="11"/>
  <c r="U22" i="11"/>
  <c r="U21" i="11"/>
  <c r="U20" i="11"/>
  <c r="U19" i="11"/>
  <c r="U18" i="11"/>
  <c r="U17" i="11"/>
  <c r="U16" i="11"/>
  <c r="U13" i="11"/>
  <c r="U12" i="11"/>
  <c r="U11" i="11"/>
  <c r="U10" i="11"/>
  <c r="U9" i="11"/>
  <c r="U8" i="11"/>
  <c r="U7" i="11"/>
  <c r="U6" i="11"/>
  <c r="U5" i="11"/>
  <c r="U4" i="11"/>
  <c r="U3" i="11"/>
  <c r="U2" i="11"/>
  <c r="AE2" i="11" s="1"/>
  <c r="BE5" i="10"/>
  <c r="S39" i="11"/>
  <c r="S38" i="11"/>
  <c r="S37" i="11"/>
  <c r="S36" i="11"/>
  <c r="S35" i="11"/>
  <c r="S34" i="11"/>
  <c r="S33" i="11"/>
  <c r="S32" i="11"/>
  <c r="S31" i="11"/>
  <c r="S30" i="11"/>
  <c r="S29" i="11"/>
  <c r="S26" i="11"/>
  <c r="S25" i="11"/>
  <c r="S24" i="11"/>
  <c r="S23" i="11"/>
  <c r="S22" i="11"/>
  <c r="S21" i="11"/>
  <c r="S20" i="11"/>
  <c r="S19" i="11"/>
  <c r="S18" i="11"/>
  <c r="S17" i="11"/>
  <c r="S16" i="11"/>
  <c r="S13" i="11"/>
  <c r="S12" i="11"/>
  <c r="S11" i="11"/>
  <c r="S10" i="11"/>
  <c r="S9" i="11"/>
  <c r="S8" i="11"/>
  <c r="S7" i="11"/>
  <c r="S6" i="11"/>
  <c r="S5" i="11"/>
  <c r="S4" i="11"/>
  <c r="S3" i="11"/>
  <c r="S2" i="11"/>
  <c r="BI5" i="10" s="1"/>
  <c r="R38" i="11"/>
  <c r="R37" i="11"/>
  <c r="R36" i="11"/>
  <c r="R35" i="11"/>
  <c r="R34" i="11"/>
  <c r="R33" i="11"/>
  <c r="R32" i="11"/>
  <c r="R31" i="11"/>
  <c r="R30" i="11"/>
  <c r="R29" i="11"/>
  <c r="R25" i="11"/>
  <c r="R24" i="11"/>
  <c r="R23" i="11"/>
  <c r="R22" i="11"/>
  <c r="R21" i="11"/>
  <c r="R20" i="11"/>
  <c r="R19" i="11"/>
  <c r="R18" i="11"/>
  <c r="R17" i="11"/>
  <c r="R16" i="11"/>
  <c r="R12" i="11"/>
  <c r="R11" i="11"/>
  <c r="R10" i="11"/>
  <c r="R9" i="11"/>
  <c r="R8" i="11"/>
  <c r="R7" i="11"/>
  <c r="R6" i="11"/>
  <c r="R5" i="11"/>
  <c r="BF5" i="10" s="1"/>
  <c r="R4" i="11"/>
  <c r="R3" i="11"/>
  <c r="R2" i="11"/>
  <c r="Q39" i="11"/>
  <c r="Q38" i="11"/>
  <c r="Q37" i="11"/>
  <c r="Q36" i="11"/>
  <c r="Q35" i="11"/>
  <c r="Q34" i="11"/>
  <c r="Q33" i="11"/>
  <c r="Q32" i="11"/>
  <c r="Q31" i="11"/>
  <c r="Q30" i="11"/>
  <c r="Q29" i="11"/>
  <c r="Q26" i="11"/>
  <c r="Q25" i="11"/>
  <c r="Q24" i="11"/>
  <c r="Q23" i="11"/>
  <c r="Q22" i="11"/>
  <c r="Q21" i="11"/>
  <c r="Q20" i="11"/>
  <c r="Q19" i="11"/>
  <c r="Q18" i="11"/>
  <c r="Q17" i="11"/>
  <c r="Q16" i="11"/>
  <c r="Q13" i="11"/>
  <c r="Q12" i="11"/>
  <c r="Q11" i="11"/>
  <c r="Q10" i="11"/>
  <c r="Q9" i="11"/>
  <c r="Q8" i="11"/>
  <c r="Q7" i="11"/>
  <c r="Q6" i="11"/>
  <c r="Q5" i="11"/>
  <c r="Q4" i="11"/>
  <c r="Q3" i="11"/>
  <c r="BB5" i="10" s="1"/>
  <c r="Q2" i="11"/>
  <c r="P39" i="11"/>
  <c r="P38" i="11"/>
  <c r="P37" i="11"/>
  <c r="P36" i="11"/>
  <c r="P35" i="11"/>
  <c r="P34" i="11"/>
  <c r="P33" i="11"/>
  <c r="P32" i="11"/>
  <c r="P31" i="11"/>
  <c r="P30" i="11"/>
  <c r="P29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3" i="11"/>
  <c r="P12" i="11"/>
  <c r="P11" i="11"/>
  <c r="AY5" i="10" s="1"/>
  <c r="P10" i="11"/>
  <c r="P9" i="11"/>
  <c r="P8" i="11"/>
  <c r="P7" i="11"/>
  <c r="P6" i="11"/>
  <c r="P5" i="11"/>
  <c r="P4" i="11"/>
  <c r="P3" i="11"/>
  <c r="P2" i="11"/>
  <c r="AZ5" i="10" s="1"/>
  <c r="BH4" i="10"/>
  <c r="N38" i="11"/>
  <c r="N37" i="11"/>
  <c r="N36" i="11"/>
  <c r="N35" i="11"/>
  <c r="N34" i="11"/>
  <c r="N33" i="11"/>
  <c r="N32" i="11"/>
  <c r="N31" i="11"/>
  <c r="N30" i="11"/>
  <c r="N29" i="11"/>
  <c r="N25" i="11"/>
  <c r="N24" i="11"/>
  <c r="N23" i="11"/>
  <c r="N22" i="11"/>
  <c r="N21" i="11"/>
  <c r="N20" i="11"/>
  <c r="N19" i="11"/>
  <c r="N18" i="11"/>
  <c r="N17" i="11"/>
  <c r="N16" i="11"/>
  <c r="N12" i="11"/>
  <c r="N11" i="11"/>
  <c r="N10" i="11"/>
  <c r="N9" i="11"/>
  <c r="N8" i="11"/>
  <c r="N7" i="11"/>
  <c r="N6" i="11"/>
  <c r="N5" i="11"/>
  <c r="N4" i="11"/>
  <c r="N3" i="11"/>
  <c r="N2" i="11"/>
  <c r="BI4" i="10" s="1"/>
  <c r="M38" i="11"/>
  <c r="M37" i="11"/>
  <c r="M36" i="11"/>
  <c r="M35" i="11"/>
  <c r="M34" i="11"/>
  <c r="M33" i="11"/>
  <c r="M32" i="11"/>
  <c r="M31" i="11"/>
  <c r="M30" i="11"/>
  <c r="M29" i="11"/>
  <c r="M25" i="11"/>
  <c r="M24" i="11"/>
  <c r="M23" i="11"/>
  <c r="M22" i="11"/>
  <c r="M21" i="11"/>
  <c r="M20" i="11"/>
  <c r="M19" i="11"/>
  <c r="M18" i="11"/>
  <c r="M17" i="11"/>
  <c r="M16" i="11"/>
  <c r="M12" i="11"/>
  <c r="M11" i="11"/>
  <c r="M10" i="11"/>
  <c r="M9" i="11"/>
  <c r="M8" i="11"/>
  <c r="M7" i="11"/>
  <c r="M6" i="11"/>
  <c r="M5" i="11"/>
  <c r="M4" i="11"/>
  <c r="M3" i="11"/>
  <c r="BE4" i="10" s="1"/>
  <c r="M2" i="11"/>
  <c r="BF4" i="10" s="1"/>
  <c r="L38" i="11"/>
  <c r="L37" i="11"/>
  <c r="L36" i="11"/>
  <c r="L35" i="11"/>
  <c r="L34" i="11"/>
  <c r="L33" i="11"/>
  <c r="L32" i="11"/>
  <c r="L31" i="11"/>
  <c r="L30" i="11"/>
  <c r="L29" i="11"/>
  <c r="L26" i="11"/>
  <c r="L25" i="11"/>
  <c r="L24" i="11"/>
  <c r="L23" i="11"/>
  <c r="L22" i="11"/>
  <c r="L21" i="11"/>
  <c r="L20" i="11"/>
  <c r="L19" i="11"/>
  <c r="L18" i="11"/>
  <c r="L17" i="11"/>
  <c r="L16" i="11"/>
  <c r="L12" i="11"/>
  <c r="L11" i="11"/>
  <c r="L10" i="11"/>
  <c r="L9" i="11"/>
  <c r="L8" i="11"/>
  <c r="L7" i="11"/>
  <c r="L6" i="11"/>
  <c r="L5" i="11"/>
  <c r="BB4" i="10" s="1"/>
  <c r="L4" i="11"/>
  <c r="L3" i="11"/>
  <c r="BC4" i="10" s="1"/>
  <c r="L2" i="11"/>
  <c r="K39" i="11"/>
  <c r="K38" i="11"/>
  <c r="K37" i="11"/>
  <c r="K36" i="11"/>
  <c r="K35" i="11"/>
  <c r="K34" i="11"/>
  <c r="K33" i="11"/>
  <c r="K32" i="11"/>
  <c r="K31" i="11"/>
  <c r="K30" i="11"/>
  <c r="K29" i="11"/>
  <c r="K26" i="11"/>
  <c r="K25" i="11"/>
  <c r="K24" i="11"/>
  <c r="K23" i="11"/>
  <c r="K22" i="11"/>
  <c r="K21" i="11"/>
  <c r="K20" i="11"/>
  <c r="K19" i="11"/>
  <c r="K18" i="11"/>
  <c r="K17" i="11"/>
  <c r="K16" i="11"/>
  <c r="K13" i="11"/>
  <c r="K12" i="11"/>
  <c r="K11" i="11"/>
  <c r="K10" i="11"/>
  <c r="K9" i="11"/>
  <c r="K8" i="11"/>
  <c r="K7" i="11"/>
  <c r="K6" i="11"/>
  <c r="K5" i="11"/>
  <c r="K4" i="11"/>
  <c r="K3" i="11"/>
  <c r="K2" i="11"/>
  <c r="AY4" i="10" s="1"/>
  <c r="BI3" i="10"/>
  <c r="BH3" i="10"/>
  <c r="BF3" i="10"/>
  <c r="BE3" i="10"/>
  <c r="BC3" i="10"/>
  <c r="BB3" i="10"/>
  <c r="AZ3" i="10"/>
  <c r="AY3" i="10"/>
  <c r="BI2" i="10"/>
  <c r="BH2" i="10"/>
  <c r="BF2" i="10"/>
  <c r="BE2" i="10"/>
  <c r="BC2" i="10"/>
  <c r="BB2" i="10"/>
  <c r="AZ2" i="10"/>
  <c r="AY2" i="10"/>
  <c r="BP5" i="10"/>
  <c r="BQ5" i="10"/>
  <c r="BP6" i="10"/>
  <c r="BQ6" i="10"/>
  <c r="BP39" i="11"/>
  <c r="BO39" i="11"/>
  <c r="BL39" i="11"/>
  <c r="BG39" i="11"/>
  <c r="BF39" i="11"/>
  <c r="Z39" i="11"/>
  <c r="AO39" i="11" s="1"/>
  <c r="BP38" i="11"/>
  <c r="BO38" i="11"/>
  <c r="BM38" i="11"/>
  <c r="BL38" i="11"/>
  <c r="BG38" i="11"/>
  <c r="BF38" i="11"/>
  <c r="AC38" i="11"/>
  <c r="AR38" i="11" s="1"/>
  <c r="AB38" i="11"/>
  <c r="AQ38" i="11" s="1"/>
  <c r="AA38" i="11"/>
  <c r="AP38" i="11" s="1"/>
  <c r="Z38" i="11"/>
  <c r="AO38" i="11" s="1"/>
  <c r="BP37" i="11"/>
  <c r="BO37" i="11"/>
  <c r="BM37" i="11"/>
  <c r="BL37" i="11"/>
  <c r="BG37" i="11"/>
  <c r="BF37" i="11"/>
  <c r="AC37" i="11"/>
  <c r="AR37" i="11" s="1"/>
  <c r="AB37" i="11"/>
  <c r="AQ37" i="11" s="1"/>
  <c r="AA37" i="11"/>
  <c r="AP37" i="11" s="1"/>
  <c r="Z37" i="11"/>
  <c r="AO37" i="11" s="1"/>
  <c r="BP36" i="11"/>
  <c r="BO36" i="11"/>
  <c r="BM36" i="11"/>
  <c r="BL36" i="11"/>
  <c r="BG36" i="11"/>
  <c r="BF36" i="11"/>
  <c r="AC36" i="11"/>
  <c r="AR36" i="11" s="1"/>
  <c r="AB36" i="11"/>
  <c r="AQ36" i="11" s="1"/>
  <c r="AA36" i="11"/>
  <c r="AP36" i="11" s="1"/>
  <c r="Z36" i="11"/>
  <c r="AO36" i="11" s="1"/>
  <c r="BP35" i="11"/>
  <c r="BO35" i="11"/>
  <c r="BM35" i="11"/>
  <c r="BL35" i="11"/>
  <c r="BG35" i="11"/>
  <c r="BF35" i="11"/>
  <c r="AC35" i="11"/>
  <c r="AR35" i="11" s="1"/>
  <c r="AB35" i="11"/>
  <c r="AQ35" i="11" s="1"/>
  <c r="AA35" i="11"/>
  <c r="AP35" i="11" s="1"/>
  <c r="Z35" i="11"/>
  <c r="AO35" i="11" s="1"/>
  <c r="BP34" i="11"/>
  <c r="BO34" i="11"/>
  <c r="BM34" i="11"/>
  <c r="BL34" i="11"/>
  <c r="BG34" i="11"/>
  <c r="BF34" i="11"/>
  <c r="AC34" i="11"/>
  <c r="AR34" i="11" s="1"/>
  <c r="AB34" i="11"/>
  <c r="AQ34" i="11" s="1"/>
  <c r="AA34" i="11"/>
  <c r="AP34" i="11" s="1"/>
  <c r="Z34" i="11"/>
  <c r="AO34" i="11" s="1"/>
  <c r="BP33" i="11"/>
  <c r="BO33" i="11"/>
  <c r="BM33" i="11"/>
  <c r="BL33" i="11"/>
  <c r="BG33" i="11"/>
  <c r="BF33" i="11"/>
  <c r="AC33" i="11"/>
  <c r="AR33" i="11" s="1"/>
  <c r="AB33" i="11"/>
  <c r="AQ33" i="11" s="1"/>
  <c r="AA33" i="11"/>
  <c r="AP33" i="11" s="1"/>
  <c r="Z33" i="11"/>
  <c r="AO33" i="11" s="1"/>
  <c r="BP32" i="11"/>
  <c r="BO32" i="11"/>
  <c r="BM32" i="11"/>
  <c r="BL32" i="11"/>
  <c r="BG32" i="11"/>
  <c r="BF32" i="11"/>
  <c r="AC32" i="11"/>
  <c r="AR32" i="11" s="1"/>
  <c r="AB32" i="11"/>
  <c r="AQ32" i="11" s="1"/>
  <c r="AA32" i="11"/>
  <c r="AP32" i="11" s="1"/>
  <c r="Z32" i="11"/>
  <c r="AO32" i="11" s="1"/>
  <c r="BP31" i="11"/>
  <c r="BO31" i="11"/>
  <c r="BM31" i="11"/>
  <c r="BL31" i="11"/>
  <c r="BG31" i="11"/>
  <c r="BF31" i="11"/>
  <c r="AC31" i="11"/>
  <c r="AR31" i="11" s="1"/>
  <c r="AB31" i="11"/>
  <c r="AQ31" i="11" s="1"/>
  <c r="AA31" i="11"/>
  <c r="AP31" i="11" s="1"/>
  <c r="Z31" i="11"/>
  <c r="AO31" i="11" s="1"/>
  <c r="BP30" i="11"/>
  <c r="BO30" i="11"/>
  <c r="BM30" i="11"/>
  <c r="BL30" i="11"/>
  <c r="BG30" i="11"/>
  <c r="BF30" i="11"/>
  <c r="AC30" i="11"/>
  <c r="AR30" i="11" s="1"/>
  <c r="AB30" i="11"/>
  <c r="AQ30" i="11" s="1"/>
  <c r="AA30" i="11"/>
  <c r="AP30" i="11" s="1"/>
  <c r="Z30" i="11"/>
  <c r="AO30" i="11" s="1"/>
  <c r="BP29" i="11"/>
  <c r="BO29" i="11"/>
  <c r="BM29" i="11"/>
  <c r="BL29" i="11"/>
  <c r="BG29" i="11"/>
  <c r="BF29" i="11"/>
  <c r="AC29" i="11"/>
  <c r="AR29" i="11" s="1"/>
  <c r="AB29" i="11"/>
  <c r="AQ29" i="11" s="1"/>
  <c r="AA29" i="11"/>
  <c r="AP29" i="11" s="1"/>
  <c r="Z29" i="11"/>
  <c r="AO29" i="11" s="1"/>
  <c r="BF27" i="11"/>
  <c r="BP26" i="11"/>
  <c r="BO26" i="11"/>
  <c r="BM26" i="11"/>
  <c r="BG26" i="11"/>
  <c r="BF26" i="11"/>
  <c r="AA26" i="11"/>
  <c r="AP26" i="11" s="1"/>
  <c r="Z26" i="11"/>
  <c r="AO26" i="11" s="1"/>
  <c r="BP25" i="11"/>
  <c r="BO25" i="11"/>
  <c r="BM25" i="11"/>
  <c r="BG25" i="11"/>
  <c r="BF25" i="11"/>
  <c r="AC25" i="11"/>
  <c r="AR25" i="11" s="1"/>
  <c r="AB25" i="11"/>
  <c r="AQ25" i="11" s="1"/>
  <c r="AA25" i="11"/>
  <c r="AP25" i="11" s="1"/>
  <c r="Z25" i="11"/>
  <c r="AO25" i="11" s="1"/>
  <c r="BP24" i="11"/>
  <c r="BO24" i="11"/>
  <c r="BL24" i="11"/>
  <c r="BG24" i="11"/>
  <c r="BF24" i="11"/>
  <c r="AC24" i="11"/>
  <c r="AR24" i="11" s="1"/>
  <c r="AB24" i="11"/>
  <c r="AQ24" i="11" s="1"/>
  <c r="AA24" i="11"/>
  <c r="AP24" i="11" s="1"/>
  <c r="Z24" i="11"/>
  <c r="AO24" i="11" s="1"/>
  <c r="BP23" i="11"/>
  <c r="BO23" i="11"/>
  <c r="BM23" i="11"/>
  <c r="BG23" i="11"/>
  <c r="BF23" i="11"/>
  <c r="AC23" i="11"/>
  <c r="AR23" i="11" s="1"/>
  <c r="AB23" i="11"/>
  <c r="AQ23" i="11" s="1"/>
  <c r="AA23" i="11"/>
  <c r="AP23" i="11" s="1"/>
  <c r="Z23" i="11"/>
  <c r="AO23" i="11" s="1"/>
  <c r="BP22" i="11"/>
  <c r="BO22" i="11"/>
  <c r="BM22" i="11"/>
  <c r="BL22" i="11"/>
  <c r="BG22" i="11"/>
  <c r="BF22" i="11"/>
  <c r="AC22" i="11"/>
  <c r="AR22" i="11" s="1"/>
  <c r="AB22" i="11"/>
  <c r="AQ22" i="11" s="1"/>
  <c r="AA22" i="11"/>
  <c r="AP22" i="11" s="1"/>
  <c r="Z22" i="11"/>
  <c r="AO22" i="11" s="1"/>
  <c r="BP21" i="11"/>
  <c r="BO21" i="11"/>
  <c r="BM21" i="11"/>
  <c r="BL21" i="11"/>
  <c r="BG21" i="11"/>
  <c r="BF21" i="11"/>
  <c r="AC21" i="11"/>
  <c r="AR21" i="11" s="1"/>
  <c r="AB21" i="11"/>
  <c r="AQ21" i="11" s="1"/>
  <c r="AA21" i="11"/>
  <c r="AP21" i="11" s="1"/>
  <c r="Z21" i="11"/>
  <c r="AO21" i="11" s="1"/>
  <c r="BP20" i="11"/>
  <c r="BO20" i="11"/>
  <c r="BM20" i="11"/>
  <c r="BL20" i="11"/>
  <c r="BG20" i="11"/>
  <c r="BF20" i="11"/>
  <c r="AC20" i="11"/>
  <c r="AR20" i="11" s="1"/>
  <c r="AB20" i="11"/>
  <c r="AQ20" i="11" s="1"/>
  <c r="AA20" i="11"/>
  <c r="AP20" i="11" s="1"/>
  <c r="Z20" i="11"/>
  <c r="AO20" i="11" s="1"/>
  <c r="BP19" i="11"/>
  <c r="BO19" i="11"/>
  <c r="BM19" i="11"/>
  <c r="BL19" i="11"/>
  <c r="BG19" i="11"/>
  <c r="BF19" i="11"/>
  <c r="AC19" i="11"/>
  <c r="AR19" i="11" s="1"/>
  <c r="AB19" i="11"/>
  <c r="AQ19" i="11" s="1"/>
  <c r="AA19" i="11"/>
  <c r="AP19" i="11" s="1"/>
  <c r="Z19" i="11"/>
  <c r="AO19" i="11" s="1"/>
  <c r="BP18" i="11"/>
  <c r="BO18" i="11"/>
  <c r="BM18" i="11"/>
  <c r="BL18" i="11"/>
  <c r="BG18" i="11"/>
  <c r="BF18" i="11"/>
  <c r="AC18" i="11"/>
  <c r="AR18" i="11" s="1"/>
  <c r="AB18" i="11"/>
  <c r="AQ18" i="11" s="1"/>
  <c r="AA18" i="11"/>
  <c r="AP18" i="11" s="1"/>
  <c r="Z18" i="11"/>
  <c r="AO18" i="11" s="1"/>
  <c r="BP17" i="11"/>
  <c r="BO17" i="11"/>
  <c r="BM17" i="11"/>
  <c r="BL17" i="11"/>
  <c r="BG17" i="11"/>
  <c r="BF17" i="11"/>
  <c r="AC17" i="11"/>
  <c r="AR17" i="11" s="1"/>
  <c r="AB17" i="11"/>
  <c r="AQ17" i="11" s="1"/>
  <c r="AA17" i="11"/>
  <c r="AP17" i="11" s="1"/>
  <c r="Z17" i="11"/>
  <c r="AO17" i="11" s="1"/>
  <c r="BP16" i="11"/>
  <c r="BO16" i="11"/>
  <c r="BM16" i="11"/>
  <c r="BL16" i="11"/>
  <c r="BG16" i="11"/>
  <c r="BF16" i="11"/>
  <c r="AC16" i="11"/>
  <c r="AR16" i="11" s="1"/>
  <c r="AB16" i="11"/>
  <c r="AQ16" i="11" s="1"/>
  <c r="AA16" i="11"/>
  <c r="AP16" i="11" s="1"/>
  <c r="Z16" i="11"/>
  <c r="AO16" i="11" s="1"/>
  <c r="BP13" i="11"/>
  <c r="BO13" i="11"/>
  <c r="BL13" i="11"/>
  <c r="BG13" i="11"/>
  <c r="BP3" i="10" s="1"/>
  <c r="BF13" i="11"/>
  <c r="Z13" i="11"/>
  <c r="AO13" i="11" s="1"/>
  <c r="BP12" i="11"/>
  <c r="BO12" i="11"/>
  <c r="BM12" i="11"/>
  <c r="BL12" i="11"/>
  <c r="BG12" i="11"/>
  <c r="BF12" i="11"/>
  <c r="AC12" i="11"/>
  <c r="AR12" i="11" s="1"/>
  <c r="AB12" i="11"/>
  <c r="AQ12" i="11" s="1"/>
  <c r="AA12" i="11"/>
  <c r="AP12" i="11" s="1"/>
  <c r="Z12" i="11"/>
  <c r="AO12" i="11" s="1"/>
  <c r="BP11" i="11"/>
  <c r="BO11" i="11"/>
  <c r="BM11" i="11"/>
  <c r="BL11" i="11"/>
  <c r="BG11" i="11"/>
  <c r="BF11" i="11"/>
  <c r="AC11" i="11"/>
  <c r="AR11" i="11" s="1"/>
  <c r="AB11" i="11"/>
  <c r="AQ11" i="11" s="1"/>
  <c r="AA11" i="11"/>
  <c r="AP11" i="11" s="1"/>
  <c r="Z11" i="11"/>
  <c r="AO11" i="11" s="1"/>
  <c r="BP10" i="11"/>
  <c r="BO10" i="11"/>
  <c r="BM10" i="11"/>
  <c r="BL10" i="11"/>
  <c r="BG10" i="11"/>
  <c r="BF10" i="11"/>
  <c r="AC10" i="11"/>
  <c r="AR10" i="11" s="1"/>
  <c r="AB10" i="11"/>
  <c r="AQ10" i="11" s="1"/>
  <c r="AA10" i="11"/>
  <c r="AP10" i="11" s="1"/>
  <c r="Z10" i="11"/>
  <c r="AO10" i="11" s="1"/>
  <c r="BP9" i="11"/>
  <c r="BO9" i="11"/>
  <c r="BM9" i="11"/>
  <c r="BL9" i="11"/>
  <c r="BG9" i="11"/>
  <c r="BF9" i="11"/>
  <c r="AC9" i="11"/>
  <c r="AR9" i="11" s="1"/>
  <c r="AB9" i="11"/>
  <c r="AQ9" i="11" s="1"/>
  <c r="AA9" i="11"/>
  <c r="AP9" i="11" s="1"/>
  <c r="Z9" i="11"/>
  <c r="AO9" i="11" s="1"/>
  <c r="BP8" i="11"/>
  <c r="BO8" i="11"/>
  <c r="BM8" i="11"/>
  <c r="BL8" i="11"/>
  <c r="BG8" i="11"/>
  <c r="BF8" i="11"/>
  <c r="AC8" i="11"/>
  <c r="AR8" i="11" s="1"/>
  <c r="AB8" i="11"/>
  <c r="AQ8" i="11" s="1"/>
  <c r="AA8" i="11"/>
  <c r="AP8" i="11" s="1"/>
  <c r="Z8" i="11"/>
  <c r="AO8" i="11" s="1"/>
  <c r="BP7" i="11"/>
  <c r="BO7" i="11"/>
  <c r="BM7" i="11"/>
  <c r="BL7" i="11"/>
  <c r="BG7" i="11"/>
  <c r="BF7" i="11"/>
  <c r="AC7" i="11"/>
  <c r="AR7" i="11" s="1"/>
  <c r="AB7" i="11"/>
  <c r="AQ7" i="11" s="1"/>
  <c r="AA7" i="11"/>
  <c r="AP7" i="11" s="1"/>
  <c r="Z7" i="11"/>
  <c r="AO7" i="11" s="1"/>
  <c r="BP6" i="11"/>
  <c r="BO6" i="11"/>
  <c r="BM6" i="11"/>
  <c r="BL6" i="11"/>
  <c r="BG6" i="11"/>
  <c r="BF6" i="11"/>
  <c r="AC6" i="11"/>
  <c r="AR6" i="11" s="1"/>
  <c r="AB6" i="11"/>
  <c r="AQ6" i="11" s="1"/>
  <c r="AA6" i="11"/>
  <c r="AP6" i="11" s="1"/>
  <c r="Z6" i="11"/>
  <c r="AO6" i="11" s="1"/>
  <c r="BP5" i="11"/>
  <c r="BO5" i="11"/>
  <c r="BM5" i="11"/>
  <c r="BL5" i="11"/>
  <c r="BG5" i="11"/>
  <c r="BF5" i="11"/>
  <c r="AC5" i="11"/>
  <c r="AR5" i="11" s="1"/>
  <c r="AB5" i="11"/>
  <c r="AQ5" i="11" s="1"/>
  <c r="AA5" i="11"/>
  <c r="AP5" i="11" s="1"/>
  <c r="Z5" i="11"/>
  <c r="AO5" i="11" s="1"/>
  <c r="BP4" i="11"/>
  <c r="BO4" i="11"/>
  <c r="BM4" i="11"/>
  <c r="BL4" i="11"/>
  <c r="BG4" i="11"/>
  <c r="BF4" i="11"/>
  <c r="AC4" i="11"/>
  <c r="AR4" i="11" s="1"/>
  <c r="AB4" i="11"/>
  <c r="AQ4" i="11" s="1"/>
  <c r="AA4" i="11"/>
  <c r="AP4" i="11" s="1"/>
  <c r="Z4" i="11"/>
  <c r="AO4" i="11" s="1"/>
  <c r="BP3" i="11"/>
  <c r="BP15" i="10" s="1"/>
  <c r="BO3" i="11"/>
  <c r="BQ14" i="10" s="1"/>
  <c r="BM3" i="11"/>
  <c r="BL3" i="11"/>
  <c r="BG3" i="11"/>
  <c r="BQ3" i="10" s="1"/>
  <c r="BF3" i="11"/>
  <c r="AC3" i="11"/>
  <c r="AR3" i="11" s="1"/>
  <c r="AB3" i="11"/>
  <c r="AQ3" i="11" s="1"/>
  <c r="AA3" i="11"/>
  <c r="BC7" i="10" s="1"/>
  <c r="Z3" i="11"/>
  <c r="AO3" i="11" s="1"/>
  <c r="BP2" i="11"/>
  <c r="BO2" i="11"/>
  <c r="BP14" i="10" s="1"/>
  <c r="BM2" i="11"/>
  <c r="BQ9" i="10" s="1"/>
  <c r="BL2" i="11"/>
  <c r="BP8" i="10" s="1"/>
  <c r="BG2" i="11"/>
  <c r="BF2" i="11"/>
  <c r="BP2" i="10" s="1"/>
  <c r="AC2" i="11"/>
  <c r="AR2" i="11" s="1"/>
  <c r="AB2" i="11"/>
  <c r="BE7" i="10" s="1"/>
  <c r="AA2" i="11"/>
  <c r="BB7" i="10" s="1"/>
  <c r="Z2" i="11"/>
  <c r="AZ7" i="10" s="1"/>
  <c r="AY7" i="10" l="1"/>
  <c r="BH5" i="10"/>
  <c r="AF2" i="11"/>
  <c r="BB10" i="10"/>
  <c r="CC2" i="10"/>
  <c r="CC4" i="10"/>
  <c r="CP3" i="10"/>
  <c r="AP2" i="11"/>
  <c r="AQ2" i="11"/>
  <c r="X4" i="10"/>
  <c r="AL3" i="10"/>
  <c r="AG2" i="11"/>
  <c r="AP3" i="11"/>
  <c r="AA2" i="10"/>
  <c r="AA4" i="10"/>
  <c r="AO3" i="10"/>
  <c r="BQ2" i="10"/>
  <c r="BC5" i="10"/>
  <c r="BI8" i="10"/>
  <c r="BI11" i="10"/>
  <c r="CH2" i="10"/>
  <c r="CH4" i="10"/>
  <c r="CU3" i="10"/>
  <c r="AD2" i="10"/>
  <c r="AD4" i="10"/>
  <c r="AR3" i="10"/>
  <c r="BF11" i="10"/>
  <c r="AK4" i="12"/>
  <c r="AK5" i="12"/>
  <c r="AG2" i="10"/>
  <c r="AG4" i="10"/>
  <c r="AZ4" i="10"/>
  <c r="BC8" i="10"/>
  <c r="BC11" i="10"/>
  <c r="CB3" i="10"/>
  <c r="CO2" i="10"/>
  <c r="CO4" i="10"/>
  <c r="AL4" i="10"/>
  <c r="BI7" i="10"/>
  <c r="BH7" i="10"/>
  <c r="BP9" i="10"/>
  <c r="CF3" i="10"/>
  <c r="AA3" i="10"/>
  <c r="AO2" i="10"/>
  <c r="AO4" i="10"/>
  <c r="BF7" i="10"/>
  <c r="BQ8" i="10"/>
  <c r="BC6" i="10"/>
  <c r="BI10" i="10"/>
  <c r="CH3" i="10"/>
  <c r="CU2" i="10"/>
  <c r="CU4" i="10"/>
  <c r="AT4" i="11"/>
  <c r="AT6" i="11"/>
  <c r="AD3" i="10"/>
  <c r="AR2" i="10"/>
  <c r="AR4" i="10"/>
  <c r="BQ12" i="10"/>
  <c r="BQ15" i="10"/>
  <c r="AZ6" i="10"/>
  <c r="BF10" i="10"/>
  <c r="BY2" i="10"/>
  <c r="BY4" i="10"/>
  <c r="CL3" i="10"/>
  <c r="AY6" i="10"/>
  <c r="AO2" i="11"/>
  <c r="AG3" i="10"/>
  <c r="AU2" i="10"/>
  <c r="AU4" i="10"/>
  <c r="BQ11" i="10"/>
  <c r="AT2" i="11" l="1"/>
  <c r="BM2" i="10"/>
  <c r="BL2" i="10"/>
</calcChain>
</file>

<file path=xl/sharedStrings.xml><?xml version="1.0" encoding="utf-8"?>
<sst xmlns="http://schemas.openxmlformats.org/spreadsheetml/2006/main" count="827" uniqueCount="323">
  <si>
    <t>fr.X</t>
  </si>
  <si>
    <t>fr.Y</t>
  </si>
  <si>
    <t>fl.X</t>
  </si>
  <si>
    <t>fl.Y</t>
  </si>
  <si>
    <t>rr.X</t>
  </si>
  <si>
    <t>rr.Y</t>
  </si>
  <si>
    <t>rl.X</t>
  </si>
  <si>
    <t>rl.Y</t>
  </si>
  <si>
    <t>ss.X</t>
  </si>
  <si>
    <t>ss.Y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</si>
  <si>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</si>
  <si>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</si>
  <si>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</si>
  <si>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</si>
  <si>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</si>
  <si>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</si>
  <si>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</si>
  <si>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</si>
  <si>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</si>
  <si>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</si>
  <si>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</si>
  <si>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</si>
  <si>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</si>
  <si>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</si>
  <si>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</si>
  <si>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</si>
  <si>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</si>
  <si>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</si>
  <si>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</si>
  <si>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</si>
  <si>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</si>
  <si>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</si>
  <si>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</si>
  <si>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</si>
  <si>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</si>
  <si>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</si>
  <si>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</si>
  <si>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</si>
  <si>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</si>
  <si>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</si>
  <si>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</si>
  <si>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</si>
  <si>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</si>
  <si>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</si>
  <si>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</si>
  <si>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</si>
  <si>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</si>
  <si>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</si>
  <si>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</si>
  <si>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</si>
  <si>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</si>
  <si>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</si>
  <si>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</si>
  <si>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</si>
  <si>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</si>
  <si>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</si>
  <si>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</si>
  <si>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</si>
  <si>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</si>
  <si>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</si>
  <si>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</si>
  <si>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</si>
  <si>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</si>
  <si>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</si>
  <si>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</si>
  <si>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</si>
  <si>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</si>
  <si>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</si>
  <si>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</si>
  <si>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</si>
  <si>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</si>
  <si>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</si>
  <si>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</si>
  <si>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</si>
  <si>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</si>
  <si>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</si>
  <si>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</si>
  <si>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</si>
  <si>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</si>
  <si>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</si>
  <si>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</si>
  <si>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</si>
  <si>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</si>
  <si>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</si>
  <si>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</si>
  <si>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</si>
  <si>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</si>
  <si>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</si>
  <si>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</si>
  <si>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</si>
  <si>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</si>
  <si>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</si>
  <si>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</si>
  <si>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</si>
  <si>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</si>
  <si>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</si>
  <si>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</si>
  <si>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</si>
  <si>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</si>
  <si>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</si>
  <si>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</si>
  <si>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</si>
  <si>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</si>
  <si>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</si>
  <si>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</si>
  <si>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</si>
  <si>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</si>
  <si>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</si>
  <si>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</si>
  <si>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</si>
  <si>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</si>
  <si>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</si>
  <si>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</si>
  <si>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</si>
  <si>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</si>
  <si>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</si>
  <si>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</si>
  <si>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</si>
  <si>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</si>
  <si>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</si>
  <si>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</si>
  <si>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</si>
  <si>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</si>
  <si>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</si>
  <si>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</si>
  <si>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</si>
  <si>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</si>
  <si>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</si>
  <si>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</si>
  <si>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</si>
  <si>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</si>
  <si>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</si>
  <si>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</si>
  <si>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</si>
  <si>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</si>
  <si>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</si>
  <si>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</si>
  <si>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</si>
  <si>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</si>
  <si>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</si>
  <si>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</si>
  <si>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</si>
  <si>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</si>
  <si>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</si>
  <si>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</si>
  <si>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</si>
  <si>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</si>
  <si>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</si>
  <si>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</si>
  <si>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</si>
  <si>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</si>
  <si>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</si>
  <si>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</si>
  <si>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</si>
  <si>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</si>
  <si>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</si>
  <si>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</si>
  <si>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</si>
  <si>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</si>
  <si>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</si>
  <si>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</si>
  <si>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</si>
  <si>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</si>
  <si>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</si>
  <si>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</si>
  <si>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</si>
  <si>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</si>
  <si>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</si>
  <si>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</si>
  <si>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</si>
  <si>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</si>
  <si>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</si>
  <si>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</si>
  <si>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</si>
  <si>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</si>
  <si>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</si>
  <si>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</si>
  <si>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</si>
  <si>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</si>
  <si>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</si>
  <si>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</si>
  <si>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</si>
  <si>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</si>
  <si>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</si>
  <si>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</si>
  <si>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</si>
  <si>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</si>
  <si>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</si>
  <si>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</si>
  <si>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</si>
  <si>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</si>
  <si>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</si>
  <si>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</si>
  <si>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</si>
  <si>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</si>
  <si>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</si>
  <si>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</si>
  <si>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</si>
  <si>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</si>
  <si>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</si>
  <si>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</si>
  <si>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</si>
  <si>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</si>
  <si>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</si>
  <si>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</si>
  <si>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</si>
  <si>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</si>
  <si>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</si>
  <si>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</si>
  <si>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</si>
  <si>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</si>
  <si>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</si>
  <si>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</si>
  <si>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</si>
  <si>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</si>
  <si>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</si>
  <si>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</si>
  <si>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</si>
  <si>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</si>
  <si>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</si>
  <si>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</si>
  <si>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</si>
  <si>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</si>
  <si>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</si>
  <si>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</si>
  <si>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</si>
  <si>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</si>
  <si>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</si>
  <si>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</si>
  <si>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</si>
  <si>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</si>
  <si>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</si>
  <si>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</si>
  <si>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</si>
  <si>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</si>
  <si>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</si>
  <si>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</si>
  <si>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</si>
  <si>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</si>
  <si>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</si>
  <si>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</si>
  <si>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</si>
  <si>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</si>
  <si>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</si>
  <si>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</si>
  <si>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</si>
  <si>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</si>
  <si>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</si>
  <si>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</si>
  <si>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</si>
  <si>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</si>
  <si>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</si>
  <si>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</si>
  <si>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</si>
  <si>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</si>
  <si>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</si>
  <si>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</si>
  <si>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</si>
  <si>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</si>
  <si>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</si>
  <si>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</si>
  <si>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</si>
  <si>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</si>
  <si>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4234</t>
  </si>
  <si>
    <t>2341</t>
  </si>
  <si>
    <t>3412</t>
  </si>
  <si>
    <t>4123</t>
  </si>
  <si>
    <t>1231</t>
  </si>
  <si>
    <t>1421</t>
  </si>
  <si>
    <t>4213</t>
  </si>
  <si>
    <t>2134</t>
  </si>
  <si>
    <t>1342</t>
  </si>
  <si>
    <t>3421</t>
  </si>
  <si>
    <t>2132</t>
  </si>
  <si>
    <t>1324</t>
  </si>
  <si>
    <t>3241</t>
  </si>
  <si>
    <t>2413</t>
  </si>
  <si>
    <t>4132</t>
  </si>
  <si>
    <t>Ab</t>
  </si>
  <si>
    <t>Other</t>
  </si>
  <si>
    <t>Ca</t>
  </si>
  <si>
    <t>Rb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</si>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</sst>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Graph!$D$5:$D$344</c:f>
              <c:numCache>
                <c:formatCode>General</c:formatCode>
                <c:ptCount val="340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C-478E-97FC-153662432F7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Graph!$B$5:$B$344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C-478E-97FC-153662432F7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Graph!$C$5:$C$344</c:f>
              <c:numCache>
                <c:formatCode>General</c:formatCode>
                <c:ptCount val="340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BC-478E-97FC-153662432F7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Graph!$E$5:$E$344</c:f>
              <c:numCache>
                <c:formatCode>General</c:formatCode>
                <c:ptCount val="340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BC-478E-97FC-153662432F7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Graph!$G$5:$G$344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BC-478E-97FC-153662432F7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Graph!$A$4:$A$345</c:f>
              <c:numCache>
                <c:formatCode>General</c:formatCode>
                <c:ptCount val="34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</c:numCache>
            </c:numRef>
          </c:xVal>
          <c:yVal>
            <c:numRef>
              <c:f>Graph!$H$5:$H$344</c:f>
              <c:numCache>
                <c:formatCode>General</c:formatCode>
                <c:ptCount val="34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BC-478E-97FC-15366243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992831"/>
        <c:axId val="1830991391"/>
      </c:scatterChart>
      <c:valAx>
        <c:axId val="1830992831"/>
        <c:scaling>
          <c:orientation val="minMax"/>
          <c:max val="34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830991391"/>
        <c:crosses val="autoZero"/>
        <c:crossBetween val="midCat"/>
      </c:valAx>
      <c:valAx>
        <c:axId val="1830991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09928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Graph!$D$349:$D$645</c:f>
              <c:numCache>
                <c:formatCode>General</c:formatCode>
                <c:ptCount val="297"/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5B-4FFF-BE39-DE6C11B4887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Graph!$B$349:$B$645</c:f>
              <c:numCache>
                <c:formatCode>General</c:formatCode>
                <c:ptCount val="2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5B-4FFF-BE39-DE6C11B4887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Graph!$C$349:$C$645</c:f>
              <c:numCache>
                <c:formatCode>General</c:formatCode>
                <c:ptCount val="297"/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5B-4FFF-BE39-DE6C11B4887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Graph!$E$349:$E$645</c:f>
              <c:numCache>
                <c:formatCode>General</c:formatCode>
                <c:ptCount val="297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5B-4FFF-BE39-DE6C11B4887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Graph!$G$349:$G$645</c:f>
              <c:numCache>
                <c:formatCode>General</c:formatCode>
                <c:ptCount val="2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5B-4FFF-BE39-DE6C11B4887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Graph!$A$348:$A$646</c:f>
              <c:numCache>
                <c:formatCode>General</c:formatCode>
                <c:ptCount val="299"/>
                <c:pt idx="0">
                  <c:v>377</c:v>
                </c:pt>
                <c:pt idx="1">
                  <c:v>378</c:v>
                </c:pt>
                <c:pt idx="2">
                  <c:v>379</c:v>
                </c:pt>
                <c:pt idx="3">
                  <c:v>380</c:v>
                </c:pt>
                <c:pt idx="4">
                  <c:v>381</c:v>
                </c:pt>
                <c:pt idx="5">
                  <c:v>382</c:v>
                </c:pt>
                <c:pt idx="6">
                  <c:v>383</c:v>
                </c:pt>
                <c:pt idx="7">
                  <c:v>384</c:v>
                </c:pt>
                <c:pt idx="8">
                  <c:v>385</c:v>
                </c:pt>
                <c:pt idx="9">
                  <c:v>386</c:v>
                </c:pt>
                <c:pt idx="10">
                  <c:v>387</c:v>
                </c:pt>
                <c:pt idx="11">
                  <c:v>388</c:v>
                </c:pt>
                <c:pt idx="12">
                  <c:v>389</c:v>
                </c:pt>
                <c:pt idx="13">
                  <c:v>390</c:v>
                </c:pt>
                <c:pt idx="14">
                  <c:v>391</c:v>
                </c:pt>
                <c:pt idx="15">
                  <c:v>392</c:v>
                </c:pt>
                <c:pt idx="16">
                  <c:v>393</c:v>
                </c:pt>
                <c:pt idx="17">
                  <c:v>394</c:v>
                </c:pt>
                <c:pt idx="18">
                  <c:v>395</c:v>
                </c:pt>
                <c:pt idx="19">
                  <c:v>396</c:v>
                </c:pt>
                <c:pt idx="20">
                  <c:v>397</c:v>
                </c:pt>
                <c:pt idx="21">
                  <c:v>398</c:v>
                </c:pt>
                <c:pt idx="22">
                  <c:v>399</c:v>
                </c:pt>
                <c:pt idx="23">
                  <c:v>400</c:v>
                </c:pt>
                <c:pt idx="24">
                  <c:v>401</c:v>
                </c:pt>
                <c:pt idx="25">
                  <c:v>402</c:v>
                </c:pt>
                <c:pt idx="26">
                  <c:v>403</c:v>
                </c:pt>
                <c:pt idx="27">
                  <c:v>404</c:v>
                </c:pt>
                <c:pt idx="28">
                  <c:v>405</c:v>
                </c:pt>
                <c:pt idx="29">
                  <c:v>406</c:v>
                </c:pt>
                <c:pt idx="30">
                  <c:v>407</c:v>
                </c:pt>
                <c:pt idx="31">
                  <c:v>408</c:v>
                </c:pt>
                <c:pt idx="32">
                  <c:v>409</c:v>
                </c:pt>
                <c:pt idx="33">
                  <c:v>410</c:v>
                </c:pt>
                <c:pt idx="34">
                  <c:v>411</c:v>
                </c:pt>
                <c:pt idx="35">
                  <c:v>412</c:v>
                </c:pt>
                <c:pt idx="36">
                  <c:v>413</c:v>
                </c:pt>
                <c:pt idx="37">
                  <c:v>414</c:v>
                </c:pt>
                <c:pt idx="38">
                  <c:v>415</c:v>
                </c:pt>
                <c:pt idx="39">
                  <c:v>416</c:v>
                </c:pt>
                <c:pt idx="40">
                  <c:v>417</c:v>
                </c:pt>
                <c:pt idx="41">
                  <c:v>418</c:v>
                </c:pt>
                <c:pt idx="42">
                  <c:v>419</c:v>
                </c:pt>
                <c:pt idx="43">
                  <c:v>420</c:v>
                </c:pt>
                <c:pt idx="44">
                  <c:v>421</c:v>
                </c:pt>
                <c:pt idx="45">
                  <c:v>422</c:v>
                </c:pt>
                <c:pt idx="46">
                  <c:v>423</c:v>
                </c:pt>
                <c:pt idx="47">
                  <c:v>424</c:v>
                </c:pt>
                <c:pt idx="48">
                  <c:v>425</c:v>
                </c:pt>
                <c:pt idx="49">
                  <c:v>426</c:v>
                </c:pt>
                <c:pt idx="50">
                  <c:v>427</c:v>
                </c:pt>
                <c:pt idx="51">
                  <c:v>428</c:v>
                </c:pt>
                <c:pt idx="52">
                  <c:v>429</c:v>
                </c:pt>
                <c:pt idx="53">
                  <c:v>430</c:v>
                </c:pt>
                <c:pt idx="54">
                  <c:v>431</c:v>
                </c:pt>
                <c:pt idx="55">
                  <c:v>432</c:v>
                </c:pt>
                <c:pt idx="56">
                  <c:v>433</c:v>
                </c:pt>
                <c:pt idx="57">
                  <c:v>434</c:v>
                </c:pt>
                <c:pt idx="58">
                  <c:v>435</c:v>
                </c:pt>
                <c:pt idx="59">
                  <c:v>436</c:v>
                </c:pt>
                <c:pt idx="60">
                  <c:v>437</c:v>
                </c:pt>
                <c:pt idx="61">
                  <c:v>438</c:v>
                </c:pt>
                <c:pt idx="62">
                  <c:v>439</c:v>
                </c:pt>
                <c:pt idx="63">
                  <c:v>440</c:v>
                </c:pt>
                <c:pt idx="64">
                  <c:v>441</c:v>
                </c:pt>
                <c:pt idx="65">
                  <c:v>442</c:v>
                </c:pt>
                <c:pt idx="66">
                  <c:v>443</c:v>
                </c:pt>
                <c:pt idx="67">
                  <c:v>444</c:v>
                </c:pt>
                <c:pt idx="68">
                  <c:v>445</c:v>
                </c:pt>
                <c:pt idx="69">
                  <c:v>446</c:v>
                </c:pt>
                <c:pt idx="70">
                  <c:v>447</c:v>
                </c:pt>
                <c:pt idx="71">
                  <c:v>448</c:v>
                </c:pt>
                <c:pt idx="72">
                  <c:v>449</c:v>
                </c:pt>
                <c:pt idx="73">
                  <c:v>450</c:v>
                </c:pt>
                <c:pt idx="74">
                  <c:v>451</c:v>
                </c:pt>
                <c:pt idx="75">
                  <c:v>452</c:v>
                </c:pt>
                <c:pt idx="76">
                  <c:v>453</c:v>
                </c:pt>
                <c:pt idx="77">
                  <c:v>454</c:v>
                </c:pt>
                <c:pt idx="78">
                  <c:v>455</c:v>
                </c:pt>
                <c:pt idx="79">
                  <c:v>456</c:v>
                </c:pt>
                <c:pt idx="80">
                  <c:v>457</c:v>
                </c:pt>
                <c:pt idx="81">
                  <c:v>458</c:v>
                </c:pt>
                <c:pt idx="82">
                  <c:v>459</c:v>
                </c:pt>
                <c:pt idx="83">
                  <c:v>460</c:v>
                </c:pt>
                <c:pt idx="84">
                  <c:v>461</c:v>
                </c:pt>
                <c:pt idx="85">
                  <c:v>462</c:v>
                </c:pt>
                <c:pt idx="86">
                  <c:v>463</c:v>
                </c:pt>
                <c:pt idx="87">
                  <c:v>464</c:v>
                </c:pt>
                <c:pt idx="88">
                  <c:v>465</c:v>
                </c:pt>
                <c:pt idx="89">
                  <c:v>466</c:v>
                </c:pt>
                <c:pt idx="90">
                  <c:v>467</c:v>
                </c:pt>
                <c:pt idx="91">
                  <c:v>468</c:v>
                </c:pt>
                <c:pt idx="92">
                  <c:v>469</c:v>
                </c:pt>
                <c:pt idx="93">
                  <c:v>470</c:v>
                </c:pt>
                <c:pt idx="94">
                  <c:v>471</c:v>
                </c:pt>
                <c:pt idx="95">
                  <c:v>472</c:v>
                </c:pt>
                <c:pt idx="96">
                  <c:v>473</c:v>
                </c:pt>
                <c:pt idx="97">
                  <c:v>474</c:v>
                </c:pt>
                <c:pt idx="98">
                  <c:v>475</c:v>
                </c:pt>
                <c:pt idx="99">
                  <c:v>476</c:v>
                </c:pt>
                <c:pt idx="100">
                  <c:v>477</c:v>
                </c:pt>
                <c:pt idx="101">
                  <c:v>478</c:v>
                </c:pt>
                <c:pt idx="102">
                  <c:v>479</c:v>
                </c:pt>
                <c:pt idx="103">
                  <c:v>480</c:v>
                </c:pt>
                <c:pt idx="104">
                  <c:v>481</c:v>
                </c:pt>
                <c:pt idx="105">
                  <c:v>482</c:v>
                </c:pt>
                <c:pt idx="106">
                  <c:v>483</c:v>
                </c:pt>
                <c:pt idx="107">
                  <c:v>484</c:v>
                </c:pt>
                <c:pt idx="108">
                  <c:v>485</c:v>
                </c:pt>
                <c:pt idx="109">
                  <c:v>486</c:v>
                </c:pt>
                <c:pt idx="110">
                  <c:v>487</c:v>
                </c:pt>
                <c:pt idx="111">
                  <c:v>488</c:v>
                </c:pt>
                <c:pt idx="112">
                  <c:v>489</c:v>
                </c:pt>
                <c:pt idx="113">
                  <c:v>490</c:v>
                </c:pt>
                <c:pt idx="114">
                  <c:v>491</c:v>
                </c:pt>
                <c:pt idx="115">
                  <c:v>492</c:v>
                </c:pt>
                <c:pt idx="116">
                  <c:v>493</c:v>
                </c:pt>
                <c:pt idx="117">
                  <c:v>494</c:v>
                </c:pt>
                <c:pt idx="118">
                  <c:v>495</c:v>
                </c:pt>
                <c:pt idx="119">
                  <c:v>496</c:v>
                </c:pt>
                <c:pt idx="120">
                  <c:v>497</c:v>
                </c:pt>
                <c:pt idx="121">
                  <c:v>498</c:v>
                </c:pt>
                <c:pt idx="122">
                  <c:v>499</c:v>
                </c:pt>
                <c:pt idx="123">
                  <c:v>500</c:v>
                </c:pt>
                <c:pt idx="124">
                  <c:v>501</c:v>
                </c:pt>
                <c:pt idx="125">
                  <c:v>502</c:v>
                </c:pt>
                <c:pt idx="126">
                  <c:v>503</c:v>
                </c:pt>
                <c:pt idx="127">
                  <c:v>504</c:v>
                </c:pt>
                <c:pt idx="128">
                  <c:v>505</c:v>
                </c:pt>
                <c:pt idx="129">
                  <c:v>506</c:v>
                </c:pt>
                <c:pt idx="130">
                  <c:v>507</c:v>
                </c:pt>
                <c:pt idx="131">
                  <c:v>508</c:v>
                </c:pt>
                <c:pt idx="132">
                  <c:v>509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513</c:v>
                </c:pt>
                <c:pt idx="137">
                  <c:v>514</c:v>
                </c:pt>
                <c:pt idx="138">
                  <c:v>515</c:v>
                </c:pt>
                <c:pt idx="139">
                  <c:v>516</c:v>
                </c:pt>
                <c:pt idx="140">
                  <c:v>517</c:v>
                </c:pt>
                <c:pt idx="141">
                  <c:v>518</c:v>
                </c:pt>
                <c:pt idx="142">
                  <c:v>519</c:v>
                </c:pt>
                <c:pt idx="143">
                  <c:v>520</c:v>
                </c:pt>
                <c:pt idx="144">
                  <c:v>521</c:v>
                </c:pt>
                <c:pt idx="145">
                  <c:v>522</c:v>
                </c:pt>
                <c:pt idx="146">
                  <c:v>523</c:v>
                </c:pt>
                <c:pt idx="147">
                  <c:v>524</c:v>
                </c:pt>
                <c:pt idx="148">
                  <c:v>525</c:v>
                </c:pt>
                <c:pt idx="149">
                  <c:v>526</c:v>
                </c:pt>
                <c:pt idx="150">
                  <c:v>527</c:v>
                </c:pt>
                <c:pt idx="151">
                  <c:v>528</c:v>
                </c:pt>
                <c:pt idx="152">
                  <c:v>529</c:v>
                </c:pt>
                <c:pt idx="153">
                  <c:v>530</c:v>
                </c:pt>
                <c:pt idx="154">
                  <c:v>531</c:v>
                </c:pt>
                <c:pt idx="155">
                  <c:v>532</c:v>
                </c:pt>
                <c:pt idx="156">
                  <c:v>533</c:v>
                </c:pt>
                <c:pt idx="157">
                  <c:v>534</c:v>
                </c:pt>
                <c:pt idx="158">
                  <c:v>535</c:v>
                </c:pt>
                <c:pt idx="159">
                  <c:v>536</c:v>
                </c:pt>
                <c:pt idx="160">
                  <c:v>537</c:v>
                </c:pt>
                <c:pt idx="161">
                  <c:v>538</c:v>
                </c:pt>
                <c:pt idx="162">
                  <c:v>539</c:v>
                </c:pt>
                <c:pt idx="163">
                  <c:v>540</c:v>
                </c:pt>
                <c:pt idx="164">
                  <c:v>541</c:v>
                </c:pt>
                <c:pt idx="165">
                  <c:v>542</c:v>
                </c:pt>
                <c:pt idx="166">
                  <c:v>543</c:v>
                </c:pt>
                <c:pt idx="167">
                  <c:v>544</c:v>
                </c:pt>
                <c:pt idx="168">
                  <c:v>545</c:v>
                </c:pt>
                <c:pt idx="169">
                  <c:v>546</c:v>
                </c:pt>
                <c:pt idx="170">
                  <c:v>547</c:v>
                </c:pt>
                <c:pt idx="171">
                  <c:v>548</c:v>
                </c:pt>
                <c:pt idx="172">
                  <c:v>549</c:v>
                </c:pt>
                <c:pt idx="173">
                  <c:v>550</c:v>
                </c:pt>
                <c:pt idx="174">
                  <c:v>551</c:v>
                </c:pt>
                <c:pt idx="175">
                  <c:v>552</c:v>
                </c:pt>
                <c:pt idx="176">
                  <c:v>553</c:v>
                </c:pt>
                <c:pt idx="177">
                  <c:v>554</c:v>
                </c:pt>
                <c:pt idx="178">
                  <c:v>555</c:v>
                </c:pt>
                <c:pt idx="179">
                  <c:v>556</c:v>
                </c:pt>
                <c:pt idx="180">
                  <c:v>557</c:v>
                </c:pt>
                <c:pt idx="181">
                  <c:v>558</c:v>
                </c:pt>
                <c:pt idx="182">
                  <c:v>559</c:v>
                </c:pt>
                <c:pt idx="183">
                  <c:v>560</c:v>
                </c:pt>
                <c:pt idx="184">
                  <c:v>561</c:v>
                </c:pt>
                <c:pt idx="185">
                  <c:v>562</c:v>
                </c:pt>
                <c:pt idx="186">
                  <c:v>563</c:v>
                </c:pt>
                <c:pt idx="187">
                  <c:v>564</c:v>
                </c:pt>
                <c:pt idx="188">
                  <c:v>565</c:v>
                </c:pt>
                <c:pt idx="189">
                  <c:v>566</c:v>
                </c:pt>
                <c:pt idx="190">
                  <c:v>567</c:v>
                </c:pt>
                <c:pt idx="191">
                  <c:v>568</c:v>
                </c:pt>
                <c:pt idx="192">
                  <c:v>569</c:v>
                </c:pt>
                <c:pt idx="193">
                  <c:v>570</c:v>
                </c:pt>
                <c:pt idx="194">
                  <c:v>571</c:v>
                </c:pt>
                <c:pt idx="195">
                  <c:v>572</c:v>
                </c:pt>
                <c:pt idx="196">
                  <c:v>573</c:v>
                </c:pt>
                <c:pt idx="197">
                  <c:v>574</c:v>
                </c:pt>
                <c:pt idx="198">
                  <c:v>575</c:v>
                </c:pt>
                <c:pt idx="199">
                  <c:v>576</c:v>
                </c:pt>
                <c:pt idx="200">
                  <c:v>577</c:v>
                </c:pt>
                <c:pt idx="201">
                  <c:v>578</c:v>
                </c:pt>
                <c:pt idx="202">
                  <c:v>579</c:v>
                </c:pt>
                <c:pt idx="203">
                  <c:v>580</c:v>
                </c:pt>
                <c:pt idx="204">
                  <c:v>581</c:v>
                </c:pt>
                <c:pt idx="205">
                  <c:v>582</c:v>
                </c:pt>
                <c:pt idx="206">
                  <c:v>583</c:v>
                </c:pt>
                <c:pt idx="207">
                  <c:v>584</c:v>
                </c:pt>
                <c:pt idx="208">
                  <c:v>585</c:v>
                </c:pt>
                <c:pt idx="209">
                  <c:v>586</c:v>
                </c:pt>
                <c:pt idx="210">
                  <c:v>587</c:v>
                </c:pt>
                <c:pt idx="211">
                  <c:v>588</c:v>
                </c:pt>
                <c:pt idx="212">
                  <c:v>589</c:v>
                </c:pt>
                <c:pt idx="213">
                  <c:v>590</c:v>
                </c:pt>
                <c:pt idx="214">
                  <c:v>591</c:v>
                </c:pt>
                <c:pt idx="215">
                  <c:v>592</c:v>
                </c:pt>
                <c:pt idx="216">
                  <c:v>593</c:v>
                </c:pt>
                <c:pt idx="217">
                  <c:v>594</c:v>
                </c:pt>
                <c:pt idx="218">
                  <c:v>595</c:v>
                </c:pt>
                <c:pt idx="219">
                  <c:v>596</c:v>
                </c:pt>
                <c:pt idx="220">
                  <c:v>597</c:v>
                </c:pt>
                <c:pt idx="221">
                  <c:v>598</c:v>
                </c:pt>
                <c:pt idx="222">
                  <c:v>599</c:v>
                </c:pt>
                <c:pt idx="223">
                  <c:v>600</c:v>
                </c:pt>
                <c:pt idx="224">
                  <c:v>601</c:v>
                </c:pt>
                <c:pt idx="225">
                  <c:v>602</c:v>
                </c:pt>
                <c:pt idx="226">
                  <c:v>603</c:v>
                </c:pt>
                <c:pt idx="227">
                  <c:v>604</c:v>
                </c:pt>
                <c:pt idx="228">
                  <c:v>605</c:v>
                </c:pt>
                <c:pt idx="229">
                  <c:v>606</c:v>
                </c:pt>
                <c:pt idx="230">
                  <c:v>607</c:v>
                </c:pt>
                <c:pt idx="231">
                  <c:v>608</c:v>
                </c:pt>
                <c:pt idx="232">
                  <c:v>609</c:v>
                </c:pt>
                <c:pt idx="233">
                  <c:v>610</c:v>
                </c:pt>
                <c:pt idx="234">
                  <c:v>611</c:v>
                </c:pt>
                <c:pt idx="235">
                  <c:v>612</c:v>
                </c:pt>
                <c:pt idx="236">
                  <c:v>613</c:v>
                </c:pt>
                <c:pt idx="237">
                  <c:v>614</c:v>
                </c:pt>
                <c:pt idx="238">
                  <c:v>615</c:v>
                </c:pt>
                <c:pt idx="239">
                  <c:v>616</c:v>
                </c:pt>
                <c:pt idx="240">
                  <c:v>617</c:v>
                </c:pt>
                <c:pt idx="241">
                  <c:v>618</c:v>
                </c:pt>
                <c:pt idx="242">
                  <c:v>619</c:v>
                </c:pt>
                <c:pt idx="243">
                  <c:v>620</c:v>
                </c:pt>
                <c:pt idx="244">
                  <c:v>621</c:v>
                </c:pt>
                <c:pt idx="245">
                  <c:v>622</c:v>
                </c:pt>
                <c:pt idx="246">
                  <c:v>623</c:v>
                </c:pt>
                <c:pt idx="247">
                  <c:v>624</c:v>
                </c:pt>
                <c:pt idx="248">
                  <c:v>625</c:v>
                </c:pt>
                <c:pt idx="249">
                  <c:v>626</c:v>
                </c:pt>
                <c:pt idx="250">
                  <c:v>627</c:v>
                </c:pt>
                <c:pt idx="251">
                  <c:v>628</c:v>
                </c:pt>
                <c:pt idx="252">
                  <c:v>629</c:v>
                </c:pt>
                <c:pt idx="253">
                  <c:v>630</c:v>
                </c:pt>
                <c:pt idx="254">
                  <c:v>631</c:v>
                </c:pt>
                <c:pt idx="255">
                  <c:v>632</c:v>
                </c:pt>
                <c:pt idx="256">
                  <c:v>633</c:v>
                </c:pt>
                <c:pt idx="257">
                  <c:v>634</c:v>
                </c:pt>
                <c:pt idx="258">
                  <c:v>635</c:v>
                </c:pt>
                <c:pt idx="259">
                  <c:v>636</c:v>
                </c:pt>
                <c:pt idx="260">
                  <c:v>637</c:v>
                </c:pt>
                <c:pt idx="261">
                  <c:v>638</c:v>
                </c:pt>
                <c:pt idx="262">
                  <c:v>639</c:v>
                </c:pt>
                <c:pt idx="263">
                  <c:v>640</c:v>
                </c:pt>
                <c:pt idx="264">
                  <c:v>641</c:v>
                </c:pt>
                <c:pt idx="265">
                  <c:v>642</c:v>
                </c:pt>
                <c:pt idx="266">
                  <c:v>643</c:v>
                </c:pt>
                <c:pt idx="267">
                  <c:v>644</c:v>
                </c:pt>
                <c:pt idx="268">
                  <c:v>645</c:v>
                </c:pt>
                <c:pt idx="269">
                  <c:v>646</c:v>
                </c:pt>
                <c:pt idx="270">
                  <c:v>647</c:v>
                </c:pt>
                <c:pt idx="271">
                  <c:v>648</c:v>
                </c:pt>
                <c:pt idx="272">
                  <c:v>649</c:v>
                </c:pt>
                <c:pt idx="273">
                  <c:v>650</c:v>
                </c:pt>
                <c:pt idx="274">
                  <c:v>651</c:v>
                </c:pt>
                <c:pt idx="275">
                  <c:v>652</c:v>
                </c:pt>
                <c:pt idx="276">
                  <c:v>653</c:v>
                </c:pt>
                <c:pt idx="277">
                  <c:v>654</c:v>
                </c:pt>
                <c:pt idx="278">
                  <c:v>655</c:v>
                </c:pt>
                <c:pt idx="279">
                  <c:v>656</c:v>
                </c:pt>
                <c:pt idx="280">
                  <c:v>657</c:v>
                </c:pt>
                <c:pt idx="281">
                  <c:v>658</c:v>
                </c:pt>
                <c:pt idx="282">
                  <c:v>659</c:v>
                </c:pt>
                <c:pt idx="283">
                  <c:v>660</c:v>
                </c:pt>
                <c:pt idx="284">
                  <c:v>661</c:v>
                </c:pt>
                <c:pt idx="285">
                  <c:v>662</c:v>
                </c:pt>
                <c:pt idx="286">
                  <c:v>663</c:v>
                </c:pt>
                <c:pt idx="287">
                  <c:v>664</c:v>
                </c:pt>
                <c:pt idx="288">
                  <c:v>665</c:v>
                </c:pt>
                <c:pt idx="289">
                  <c:v>666</c:v>
                </c:pt>
                <c:pt idx="290">
                  <c:v>667</c:v>
                </c:pt>
                <c:pt idx="291">
                  <c:v>668</c:v>
                </c:pt>
                <c:pt idx="292">
                  <c:v>669</c:v>
                </c:pt>
                <c:pt idx="293">
                  <c:v>670</c:v>
                </c:pt>
                <c:pt idx="294">
                  <c:v>671</c:v>
                </c:pt>
                <c:pt idx="295">
                  <c:v>672</c:v>
                </c:pt>
                <c:pt idx="296">
                  <c:v>673</c:v>
                </c:pt>
                <c:pt idx="297">
                  <c:v>674</c:v>
                </c:pt>
                <c:pt idx="298">
                  <c:v>675</c:v>
                </c:pt>
              </c:numCache>
            </c:numRef>
          </c:xVal>
          <c:yVal>
            <c:numRef>
              <c:f>Graph!$H$349:$H$645</c:f>
              <c:numCache>
                <c:formatCode>General</c:formatCode>
                <c:ptCount val="29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5B-4FFF-BE39-DE6C11B48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39695"/>
        <c:axId val="313937775"/>
      </c:scatterChart>
      <c:valAx>
        <c:axId val="313939695"/>
        <c:scaling>
          <c:orientation val="minMax"/>
          <c:max val="675"/>
          <c:min val="377"/>
        </c:scaling>
        <c:delete val="0"/>
        <c:axPos val="b"/>
        <c:numFmt formatCode="General" sourceLinked="1"/>
        <c:majorTickMark val="out"/>
        <c:minorTickMark val="none"/>
        <c:tickLblPos val="nextTo"/>
        <c:crossAx val="313937775"/>
        <c:crosses val="autoZero"/>
        <c:crossBetween val="midCat"/>
      </c:valAx>
      <c:valAx>
        <c:axId val="313937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1393969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Graph!$D$650:$D$972</c:f>
              <c:numCache>
                <c:formatCode>General</c:formatCode>
                <c:ptCount val="323"/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1-47AE-AB38-6457045081E2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Graph!$B$650:$B$972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61-47AE-AB38-6457045081E2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Graph!$C$650:$C$972</c:f>
              <c:numCache>
                <c:formatCode>General</c:formatCode>
                <c:ptCount val="323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61-47AE-AB38-6457045081E2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Graph!$E$650:$E$972</c:f>
              <c:numCache>
                <c:formatCode>General</c:formatCode>
                <c:ptCount val="323"/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61-47AE-AB38-6457045081E2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Graph!$G$650:$G$972</c:f>
              <c:numCache>
                <c:formatCode>General</c:formatCode>
                <c:ptCount val="3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61-47AE-AB38-6457045081E2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Graph!$A$649:$A$973</c:f>
              <c:numCache>
                <c:formatCode>General</c:formatCode>
                <c:ptCount val="325"/>
                <c:pt idx="0">
                  <c:v>739</c:v>
                </c:pt>
                <c:pt idx="1">
                  <c:v>740</c:v>
                </c:pt>
                <c:pt idx="2">
                  <c:v>741</c:v>
                </c:pt>
                <c:pt idx="3">
                  <c:v>742</c:v>
                </c:pt>
                <c:pt idx="4">
                  <c:v>743</c:v>
                </c:pt>
                <c:pt idx="5">
                  <c:v>744</c:v>
                </c:pt>
                <c:pt idx="6">
                  <c:v>745</c:v>
                </c:pt>
                <c:pt idx="7">
                  <c:v>746</c:v>
                </c:pt>
                <c:pt idx="8">
                  <c:v>747</c:v>
                </c:pt>
                <c:pt idx="9">
                  <c:v>748</c:v>
                </c:pt>
                <c:pt idx="10">
                  <c:v>749</c:v>
                </c:pt>
                <c:pt idx="11">
                  <c:v>750</c:v>
                </c:pt>
                <c:pt idx="12">
                  <c:v>751</c:v>
                </c:pt>
                <c:pt idx="13">
                  <c:v>752</c:v>
                </c:pt>
                <c:pt idx="14">
                  <c:v>753</c:v>
                </c:pt>
                <c:pt idx="15">
                  <c:v>754</c:v>
                </c:pt>
                <c:pt idx="16">
                  <c:v>755</c:v>
                </c:pt>
                <c:pt idx="17">
                  <c:v>756</c:v>
                </c:pt>
                <c:pt idx="18">
                  <c:v>757</c:v>
                </c:pt>
                <c:pt idx="19">
                  <c:v>758</c:v>
                </c:pt>
                <c:pt idx="20">
                  <c:v>759</c:v>
                </c:pt>
                <c:pt idx="21">
                  <c:v>760</c:v>
                </c:pt>
                <c:pt idx="22">
                  <c:v>761</c:v>
                </c:pt>
                <c:pt idx="23">
                  <c:v>762</c:v>
                </c:pt>
                <c:pt idx="24">
                  <c:v>763</c:v>
                </c:pt>
                <c:pt idx="25">
                  <c:v>764</c:v>
                </c:pt>
                <c:pt idx="26">
                  <c:v>765</c:v>
                </c:pt>
                <c:pt idx="27">
                  <c:v>766</c:v>
                </c:pt>
                <c:pt idx="28">
                  <c:v>767</c:v>
                </c:pt>
                <c:pt idx="29">
                  <c:v>768</c:v>
                </c:pt>
                <c:pt idx="30">
                  <c:v>769</c:v>
                </c:pt>
                <c:pt idx="31">
                  <c:v>770</c:v>
                </c:pt>
                <c:pt idx="32">
                  <c:v>771</c:v>
                </c:pt>
                <c:pt idx="33">
                  <c:v>772</c:v>
                </c:pt>
                <c:pt idx="34">
                  <c:v>773</c:v>
                </c:pt>
                <c:pt idx="35">
                  <c:v>774</c:v>
                </c:pt>
                <c:pt idx="36">
                  <c:v>775</c:v>
                </c:pt>
                <c:pt idx="37">
                  <c:v>776</c:v>
                </c:pt>
                <c:pt idx="38">
                  <c:v>777</c:v>
                </c:pt>
                <c:pt idx="39">
                  <c:v>778</c:v>
                </c:pt>
                <c:pt idx="40">
                  <c:v>779</c:v>
                </c:pt>
                <c:pt idx="41">
                  <c:v>780</c:v>
                </c:pt>
                <c:pt idx="42">
                  <c:v>781</c:v>
                </c:pt>
                <c:pt idx="43">
                  <c:v>782</c:v>
                </c:pt>
                <c:pt idx="44">
                  <c:v>783</c:v>
                </c:pt>
                <c:pt idx="45">
                  <c:v>784</c:v>
                </c:pt>
                <c:pt idx="46">
                  <c:v>785</c:v>
                </c:pt>
                <c:pt idx="47">
                  <c:v>786</c:v>
                </c:pt>
                <c:pt idx="48">
                  <c:v>787</c:v>
                </c:pt>
                <c:pt idx="49">
                  <c:v>788</c:v>
                </c:pt>
                <c:pt idx="50">
                  <c:v>789</c:v>
                </c:pt>
                <c:pt idx="51">
                  <c:v>790</c:v>
                </c:pt>
                <c:pt idx="52">
                  <c:v>791</c:v>
                </c:pt>
                <c:pt idx="53">
                  <c:v>792</c:v>
                </c:pt>
                <c:pt idx="54">
                  <c:v>793</c:v>
                </c:pt>
                <c:pt idx="55">
                  <c:v>794</c:v>
                </c:pt>
                <c:pt idx="56">
                  <c:v>795</c:v>
                </c:pt>
                <c:pt idx="57">
                  <c:v>796</c:v>
                </c:pt>
                <c:pt idx="58">
                  <c:v>797</c:v>
                </c:pt>
                <c:pt idx="59">
                  <c:v>798</c:v>
                </c:pt>
                <c:pt idx="60">
                  <c:v>799</c:v>
                </c:pt>
                <c:pt idx="61">
                  <c:v>800</c:v>
                </c:pt>
                <c:pt idx="62">
                  <c:v>801</c:v>
                </c:pt>
                <c:pt idx="63">
                  <c:v>802</c:v>
                </c:pt>
                <c:pt idx="64">
                  <c:v>803</c:v>
                </c:pt>
                <c:pt idx="65">
                  <c:v>804</c:v>
                </c:pt>
                <c:pt idx="66">
                  <c:v>805</c:v>
                </c:pt>
                <c:pt idx="67">
                  <c:v>806</c:v>
                </c:pt>
                <c:pt idx="68">
                  <c:v>807</c:v>
                </c:pt>
                <c:pt idx="69">
                  <c:v>808</c:v>
                </c:pt>
                <c:pt idx="70">
                  <c:v>809</c:v>
                </c:pt>
                <c:pt idx="71">
                  <c:v>810</c:v>
                </c:pt>
                <c:pt idx="72">
                  <c:v>811</c:v>
                </c:pt>
                <c:pt idx="73">
                  <c:v>812</c:v>
                </c:pt>
                <c:pt idx="74">
                  <c:v>813</c:v>
                </c:pt>
                <c:pt idx="75">
                  <c:v>814</c:v>
                </c:pt>
                <c:pt idx="76">
                  <c:v>815</c:v>
                </c:pt>
                <c:pt idx="77">
                  <c:v>816</c:v>
                </c:pt>
                <c:pt idx="78">
                  <c:v>817</c:v>
                </c:pt>
                <c:pt idx="79">
                  <c:v>818</c:v>
                </c:pt>
                <c:pt idx="80">
                  <c:v>819</c:v>
                </c:pt>
                <c:pt idx="81">
                  <c:v>820</c:v>
                </c:pt>
                <c:pt idx="82">
                  <c:v>821</c:v>
                </c:pt>
                <c:pt idx="83">
                  <c:v>822</c:v>
                </c:pt>
                <c:pt idx="84">
                  <c:v>823</c:v>
                </c:pt>
                <c:pt idx="85">
                  <c:v>824</c:v>
                </c:pt>
                <c:pt idx="86">
                  <c:v>825</c:v>
                </c:pt>
                <c:pt idx="87">
                  <c:v>826</c:v>
                </c:pt>
                <c:pt idx="88">
                  <c:v>827</c:v>
                </c:pt>
                <c:pt idx="89">
                  <c:v>828</c:v>
                </c:pt>
                <c:pt idx="90">
                  <c:v>829</c:v>
                </c:pt>
                <c:pt idx="91">
                  <c:v>830</c:v>
                </c:pt>
                <c:pt idx="92">
                  <c:v>831</c:v>
                </c:pt>
                <c:pt idx="93">
                  <c:v>832</c:v>
                </c:pt>
                <c:pt idx="94">
                  <c:v>833</c:v>
                </c:pt>
                <c:pt idx="95">
                  <c:v>834</c:v>
                </c:pt>
                <c:pt idx="96">
                  <c:v>835</c:v>
                </c:pt>
                <c:pt idx="97">
                  <c:v>836</c:v>
                </c:pt>
                <c:pt idx="98">
                  <c:v>837</c:v>
                </c:pt>
                <c:pt idx="99">
                  <c:v>838</c:v>
                </c:pt>
                <c:pt idx="100">
                  <c:v>839</c:v>
                </c:pt>
                <c:pt idx="101">
                  <c:v>840</c:v>
                </c:pt>
                <c:pt idx="102">
                  <c:v>841</c:v>
                </c:pt>
                <c:pt idx="103">
                  <c:v>842</c:v>
                </c:pt>
                <c:pt idx="104">
                  <c:v>843</c:v>
                </c:pt>
                <c:pt idx="105">
                  <c:v>844</c:v>
                </c:pt>
                <c:pt idx="106">
                  <c:v>845</c:v>
                </c:pt>
                <c:pt idx="107">
                  <c:v>846</c:v>
                </c:pt>
                <c:pt idx="108">
                  <c:v>847</c:v>
                </c:pt>
                <c:pt idx="109">
                  <c:v>848</c:v>
                </c:pt>
                <c:pt idx="110">
                  <c:v>849</c:v>
                </c:pt>
                <c:pt idx="111">
                  <c:v>850</c:v>
                </c:pt>
                <c:pt idx="112">
                  <c:v>851</c:v>
                </c:pt>
                <c:pt idx="113">
                  <c:v>852</c:v>
                </c:pt>
                <c:pt idx="114">
                  <c:v>853</c:v>
                </c:pt>
                <c:pt idx="115">
                  <c:v>854</c:v>
                </c:pt>
                <c:pt idx="116">
                  <c:v>855</c:v>
                </c:pt>
                <c:pt idx="117">
                  <c:v>856</c:v>
                </c:pt>
                <c:pt idx="118">
                  <c:v>857</c:v>
                </c:pt>
                <c:pt idx="119">
                  <c:v>858</c:v>
                </c:pt>
                <c:pt idx="120">
                  <c:v>859</c:v>
                </c:pt>
                <c:pt idx="121">
                  <c:v>860</c:v>
                </c:pt>
                <c:pt idx="122">
                  <c:v>861</c:v>
                </c:pt>
                <c:pt idx="123">
                  <c:v>862</c:v>
                </c:pt>
                <c:pt idx="124">
                  <c:v>863</c:v>
                </c:pt>
                <c:pt idx="125">
                  <c:v>864</c:v>
                </c:pt>
                <c:pt idx="126">
                  <c:v>865</c:v>
                </c:pt>
                <c:pt idx="127">
                  <c:v>866</c:v>
                </c:pt>
                <c:pt idx="128">
                  <c:v>867</c:v>
                </c:pt>
                <c:pt idx="129">
                  <c:v>868</c:v>
                </c:pt>
                <c:pt idx="130">
                  <c:v>869</c:v>
                </c:pt>
                <c:pt idx="131">
                  <c:v>870</c:v>
                </c:pt>
                <c:pt idx="132">
                  <c:v>871</c:v>
                </c:pt>
                <c:pt idx="133">
                  <c:v>872</c:v>
                </c:pt>
                <c:pt idx="134">
                  <c:v>873</c:v>
                </c:pt>
                <c:pt idx="135">
                  <c:v>874</c:v>
                </c:pt>
                <c:pt idx="136">
                  <c:v>875</c:v>
                </c:pt>
                <c:pt idx="137">
                  <c:v>876</c:v>
                </c:pt>
                <c:pt idx="138">
                  <c:v>877</c:v>
                </c:pt>
                <c:pt idx="139">
                  <c:v>878</c:v>
                </c:pt>
                <c:pt idx="140">
                  <c:v>879</c:v>
                </c:pt>
                <c:pt idx="141">
                  <c:v>880</c:v>
                </c:pt>
                <c:pt idx="142">
                  <c:v>881</c:v>
                </c:pt>
                <c:pt idx="143">
                  <c:v>882</c:v>
                </c:pt>
                <c:pt idx="144">
                  <c:v>883</c:v>
                </c:pt>
                <c:pt idx="145">
                  <c:v>884</c:v>
                </c:pt>
                <c:pt idx="146">
                  <c:v>885</c:v>
                </c:pt>
                <c:pt idx="147">
                  <c:v>886</c:v>
                </c:pt>
                <c:pt idx="148">
                  <c:v>887</c:v>
                </c:pt>
                <c:pt idx="149">
                  <c:v>888</c:v>
                </c:pt>
                <c:pt idx="150">
                  <c:v>889</c:v>
                </c:pt>
                <c:pt idx="151">
                  <c:v>890</c:v>
                </c:pt>
                <c:pt idx="152">
                  <c:v>891</c:v>
                </c:pt>
                <c:pt idx="153">
                  <c:v>892</c:v>
                </c:pt>
                <c:pt idx="154">
                  <c:v>893</c:v>
                </c:pt>
                <c:pt idx="155">
                  <c:v>894</c:v>
                </c:pt>
                <c:pt idx="156">
                  <c:v>895</c:v>
                </c:pt>
                <c:pt idx="157">
                  <c:v>896</c:v>
                </c:pt>
                <c:pt idx="158">
                  <c:v>897</c:v>
                </c:pt>
                <c:pt idx="159">
                  <c:v>898</c:v>
                </c:pt>
                <c:pt idx="160">
                  <c:v>899</c:v>
                </c:pt>
                <c:pt idx="161">
                  <c:v>900</c:v>
                </c:pt>
                <c:pt idx="162">
                  <c:v>901</c:v>
                </c:pt>
                <c:pt idx="163">
                  <c:v>902</c:v>
                </c:pt>
                <c:pt idx="164">
                  <c:v>903</c:v>
                </c:pt>
                <c:pt idx="165">
                  <c:v>904</c:v>
                </c:pt>
                <c:pt idx="166">
                  <c:v>905</c:v>
                </c:pt>
                <c:pt idx="167">
                  <c:v>906</c:v>
                </c:pt>
                <c:pt idx="168">
                  <c:v>907</c:v>
                </c:pt>
                <c:pt idx="169">
                  <c:v>908</c:v>
                </c:pt>
                <c:pt idx="170">
                  <c:v>909</c:v>
                </c:pt>
                <c:pt idx="171">
                  <c:v>910</c:v>
                </c:pt>
                <c:pt idx="172">
                  <c:v>911</c:v>
                </c:pt>
                <c:pt idx="173">
                  <c:v>912</c:v>
                </c:pt>
                <c:pt idx="174">
                  <c:v>913</c:v>
                </c:pt>
                <c:pt idx="175">
                  <c:v>914</c:v>
                </c:pt>
                <c:pt idx="176">
                  <c:v>915</c:v>
                </c:pt>
                <c:pt idx="177">
                  <c:v>916</c:v>
                </c:pt>
                <c:pt idx="178">
                  <c:v>917</c:v>
                </c:pt>
                <c:pt idx="179">
                  <c:v>918</c:v>
                </c:pt>
                <c:pt idx="180">
                  <c:v>919</c:v>
                </c:pt>
                <c:pt idx="181">
                  <c:v>920</c:v>
                </c:pt>
                <c:pt idx="182">
                  <c:v>921</c:v>
                </c:pt>
                <c:pt idx="183">
                  <c:v>922</c:v>
                </c:pt>
                <c:pt idx="184">
                  <c:v>923</c:v>
                </c:pt>
                <c:pt idx="185">
                  <c:v>924</c:v>
                </c:pt>
                <c:pt idx="186">
                  <c:v>925</c:v>
                </c:pt>
                <c:pt idx="187">
                  <c:v>926</c:v>
                </c:pt>
                <c:pt idx="188">
                  <c:v>927</c:v>
                </c:pt>
                <c:pt idx="189">
                  <c:v>928</c:v>
                </c:pt>
                <c:pt idx="190">
                  <c:v>929</c:v>
                </c:pt>
                <c:pt idx="191">
                  <c:v>930</c:v>
                </c:pt>
                <c:pt idx="192">
                  <c:v>931</c:v>
                </c:pt>
                <c:pt idx="193">
                  <c:v>932</c:v>
                </c:pt>
                <c:pt idx="194">
                  <c:v>933</c:v>
                </c:pt>
                <c:pt idx="195">
                  <c:v>934</c:v>
                </c:pt>
                <c:pt idx="196">
                  <c:v>935</c:v>
                </c:pt>
                <c:pt idx="197">
                  <c:v>936</c:v>
                </c:pt>
                <c:pt idx="198">
                  <c:v>937</c:v>
                </c:pt>
                <c:pt idx="199">
                  <c:v>938</c:v>
                </c:pt>
                <c:pt idx="200">
                  <c:v>939</c:v>
                </c:pt>
                <c:pt idx="201">
                  <c:v>940</c:v>
                </c:pt>
                <c:pt idx="202">
                  <c:v>941</c:v>
                </c:pt>
                <c:pt idx="203">
                  <c:v>942</c:v>
                </c:pt>
                <c:pt idx="204">
                  <c:v>943</c:v>
                </c:pt>
                <c:pt idx="205">
                  <c:v>944</c:v>
                </c:pt>
                <c:pt idx="206">
                  <c:v>945</c:v>
                </c:pt>
                <c:pt idx="207">
                  <c:v>946</c:v>
                </c:pt>
                <c:pt idx="208">
                  <c:v>947</c:v>
                </c:pt>
                <c:pt idx="209">
                  <c:v>948</c:v>
                </c:pt>
                <c:pt idx="210">
                  <c:v>949</c:v>
                </c:pt>
                <c:pt idx="211">
                  <c:v>950</c:v>
                </c:pt>
                <c:pt idx="212">
                  <c:v>951</c:v>
                </c:pt>
                <c:pt idx="213">
                  <c:v>952</c:v>
                </c:pt>
                <c:pt idx="214">
                  <c:v>953</c:v>
                </c:pt>
                <c:pt idx="215">
                  <c:v>954</c:v>
                </c:pt>
                <c:pt idx="216">
                  <c:v>955</c:v>
                </c:pt>
                <c:pt idx="217">
                  <c:v>956</c:v>
                </c:pt>
                <c:pt idx="218">
                  <c:v>957</c:v>
                </c:pt>
                <c:pt idx="219">
                  <c:v>958</c:v>
                </c:pt>
                <c:pt idx="220">
                  <c:v>959</c:v>
                </c:pt>
                <c:pt idx="221">
                  <c:v>960</c:v>
                </c:pt>
                <c:pt idx="222">
                  <c:v>961</c:v>
                </c:pt>
                <c:pt idx="223">
                  <c:v>962</c:v>
                </c:pt>
                <c:pt idx="224">
                  <c:v>963</c:v>
                </c:pt>
                <c:pt idx="225">
                  <c:v>964</c:v>
                </c:pt>
                <c:pt idx="226">
                  <c:v>965</c:v>
                </c:pt>
                <c:pt idx="227">
                  <c:v>966</c:v>
                </c:pt>
                <c:pt idx="228">
                  <c:v>967</c:v>
                </c:pt>
                <c:pt idx="229">
                  <c:v>968</c:v>
                </c:pt>
                <c:pt idx="230">
                  <c:v>969</c:v>
                </c:pt>
                <c:pt idx="231">
                  <c:v>970</c:v>
                </c:pt>
                <c:pt idx="232">
                  <c:v>971</c:v>
                </c:pt>
                <c:pt idx="233">
                  <c:v>972</c:v>
                </c:pt>
                <c:pt idx="234">
                  <c:v>973</c:v>
                </c:pt>
                <c:pt idx="235">
                  <c:v>974</c:v>
                </c:pt>
                <c:pt idx="236">
                  <c:v>975</c:v>
                </c:pt>
                <c:pt idx="237">
                  <c:v>976</c:v>
                </c:pt>
                <c:pt idx="238">
                  <c:v>977</c:v>
                </c:pt>
                <c:pt idx="239">
                  <c:v>978</c:v>
                </c:pt>
                <c:pt idx="240">
                  <c:v>979</c:v>
                </c:pt>
                <c:pt idx="241">
                  <c:v>980</c:v>
                </c:pt>
                <c:pt idx="242">
                  <c:v>981</c:v>
                </c:pt>
                <c:pt idx="243">
                  <c:v>982</c:v>
                </c:pt>
                <c:pt idx="244">
                  <c:v>983</c:v>
                </c:pt>
                <c:pt idx="245">
                  <c:v>984</c:v>
                </c:pt>
                <c:pt idx="246">
                  <c:v>985</c:v>
                </c:pt>
                <c:pt idx="247">
                  <c:v>986</c:v>
                </c:pt>
                <c:pt idx="248">
                  <c:v>987</c:v>
                </c:pt>
                <c:pt idx="249">
                  <c:v>988</c:v>
                </c:pt>
                <c:pt idx="250">
                  <c:v>989</c:v>
                </c:pt>
                <c:pt idx="251">
                  <c:v>990</c:v>
                </c:pt>
                <c:pt idx="252">
                  <c:v>991</c:v>
                </c:pt>
                <c:pt idx="253">
                  <c:v>992</c:v>
                </c:pt>
                <c:pt idx="254">
                  <c:v>993</c:v>
                </c:pt>
                <c:pt idx="255">
                  <c:v>994</c:v>
                </c:pt>
                <c:pt idx="256">
                  <c:v>995</c:v>
                </c:pt>
                <c:pt idx="257">
                  <c:v>996</c:v>
                </c:pt>
                <c:pt idx="258">
                  <c:v>997</c:v>
                </c:pt>
                <c:pt idx="259">
                  <c:v>998</c:v>
                </c:pt>
                <c:pt idx="260">
                  <c:v>999</c:v>
                </c:pt>
                <c:pt idx="261">
                  <c:v>1000</c:v>
                </c:pt>
                <c:pt idx="262">
                  <c:v>1001</c:v>
                </c:pt>
                <c:pt idx="263">
                  <c:v>1002</c:v>
                </c:pt>
                <c:pt idx="264">
                  <c:v>1003</c:v>
                </c:pt>
                <c:pt idx="265">
                  <c:v>1004</c:v>
                </c:pt>
                <c:pt idx="266">
                  <c:v>1005</c:v>
                </c:pt>
                <c:pt idx="267">
                  <c:v>1006</c:v>
                </c:pt>
                <c:pt idx="268">
                  <c:v>1007</c:v>
                </c:pt>
                <c:pt idx="269">
                  <c:v>1008</c:v>
                </c:pt>
                <c:pt idx="270">
                  <c:v>1009</c:v>
                </c:pt>
                <c:pt idx="271">
                  <c:v>1010</c:v>
                </c:pt>
                <c:pt idx="272">
                  <c:v>1011</c:v>
                </c:pt>
                <c:pt idx="273">
                  <c:v>1012</c:v>
                </c:pt>
                <c:pt idx="274">
                  <c:v>1013</c:v>
                </c:pt>
                <c:pt idx="275">
                  <c:v>1014</c:v>
                </c:pt>
                <c:pt idx="276">
                  <c:v>1015</c:v>
                </c:pt>
                <c:pt idx="277">
                  <c:v>1016</c:v>
                </c:pt>
                <c:pt idx="278">
                  <c:v>1017</c:v>
                </c:pt>
                <c:pt idx="279">
                  <c:v>1018</c:v>
                </c:pt>
                <c:pt idx="280">
                  <c:v>1019</c:v>
                </c:pt>
                <c:pt idx="281">
                  <c:v>1020</c:v>
                </c:pt>
                <c:pt idx="282">
                  <c:v>1021</c:v>
                </c:pt>
                <c:pt idx="283">
                  <c:v>1022</c:v>
                </c:pt>
                <c:pt idx="284">
                  <c:v>1023</c:v>
                </c:pt>
                <c:pt idx="285">
                  <c:v>1024</c:v>
                </c:pt>
                <c:pt idx="286">
                  <c:v>1025</c:v>
                </c:pt>
                <c:pt idx="287">
                  <c:v>1026</c:v>
                </c:pt>
                <c:pt idx="288">
                  <c:v>1027</c:v>
                </c:pt>
                <c:pt idx="289">
                  <c:v>1028</c:v>
                </c:pt>
                <c:pt idx="290">
                  <c:v>1029</c:v>
                </c:pt>
                <c:pt idx="291">
                  <c:v>1030</c:v>
                </c:pt>
                <c:pt idx="292">
                  <c:v>1031</c:v>
                </c:pt>
                <c:pt idx="293">
                  <c:v>1032</c:v>
                </c:pt>
                <c:pt idx="294">
                  <c:v>1033</c:v>
                </c:pt>
                <c:pt idx="295">
                  <c:v>1034</c:v>
                </c:pt>
                <c:pt idx="296">
                  <c:v>1035</c:v>
                </c:pt>
                <c:pt idx="297">
                  <c:v>1036</c:v>
                </c:pt>
                <c:pt idx="298">
                  <c:v>1037</c:v>
                </c:pt>
                <c:pt idx="299">
                  <c:v>1038</c:v>
                </c:pt>
                <c:pt idx="300">
                  <c:v>1039</c:v>
                </c:pt>
                <c:pt idx="301">
                  <c:v>1040</c:v>
                </c:pt>
                <c:pt idx="302">
                  <c:v>1041</c:v>
                </c:pt>
                <c:pt idx="303">
                  <c:v>1042</c:v>
                </c:pt>
                <c:pt idx="304">
                  <c:v>1043</c:v>
                </c:pt>
                <c:pt idx="305">
                  <c:v>1044</c:v>
                </c:pt>
                <c:pt idx="306">
                  <c:v>1045</c:v>
                </c:pt>
                <c:pt idx="307">
                  <c:v>1046</c:v>
                </c:pt>
                <c:pt idx="308">
                  <c:v>1047</c:v>
                </c:pt>
                <c:pt idx="309">
                  <c:v>1048</c:v>
                </c:pt>
                <c:pt idx="310">
                  <c:v>1049</c:v>
                </c:pt>
                <c:pt idx="311">
                  <c:v>1050</c:v>
                </c:pt>
                <c:pt idx="312">
                  <c:v>1051</c:v>
                </c:pt>
                <c:pt idx="313">
                  <c:v>1052</c:v>
                </c:pt>
                <c:pt idx="314">
                  <c:v>1053</c:v>
                </c:pt>
                <c:pt idx="315">
                  <c:v>1054</c:v>
                </c:pt>
                <c:pt idx="316">
                  <c:v>1055</c:v>
                </c:pt>
                <c:pt idx="317">
                  <c:v>1056</c:v>
                </c:pt>
                <c:pt idx="318">
                  <c:v>1057</c:v>
                </c:pt>
                <c:pt idx="319">
                  <c:v>1058</c:v>
                </c:pt>
                <c:pt idx="320">
                  <c:v>1059</c:v>
                </c:pt>
                <c:pt idx="321">
                  <c:v>1060</c:v>
                </c:pt>
                <c:pt idx="322">
                  <c:v>1061</c:v>
                </c:pt>
                <c:pt idx="323">
                  <c:v>1062</c:v>
                </c:pt>
                <c:pt idx="324">
                  <c:v>1063</c:v>
                </c:pt>
              </c:numCache>
            </c:numRef>
          </c:xVal>
          <c:yVal>
            <c:numRef>
              <c:f>Graph!$H$650:$H$972</c:f>
              <c:numCache>
                <c:formatCode>General</c:formatCode>
                <c:ptCount val="32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61-47AE-AB38-64570450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22959"/>
        <c:axId val="2114024399"/>
      </c:scatterChart>
      <c:valAx>
        <c:axId val="2114022959"/>
        <c:scaling>
          <c:orientation val="minMax"/>
          <c:max val="1063"/>
          <c:min val="739"/>
        </c:scaling>
        <c:delete val="0"/>
        <c:axPos val="b"/>
        <c:numFmt formatCode="General" sourceLinked="1"/>
        <c:majorTickMark val="out"/>
        <c:minorTickMark val="none"/>
        <c:tickLblPos val="nextTo"/>
        <c:crossAx val="2114024399"/>
        <c:crosses val="autoZero"/>
        <c:crossBetween val="midCat"/>
      </c:valAx>
      <c:valAx>
        <c:axId val="2114024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40229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311B-6F50-CEA1-B9C1-0ED03B92C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347</xdr:row>
      <xdr:rowOff>0</xdr:rowOff>
    </xdr:from>
    <xdr:to>
      <xdr:col>14</xdr:col>
      <xdr:colOff>304800</xdr:colOff>
      <xdr:row>361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5BA1D4-FC27-3E44-8C14-7F93704E0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648</xdr:row>
      <xdr:rowOff>0</xdr:rowOff>
    </xdr:from>
    <xdr:to>
      <xdr:col>14</xdr:col>
      <xdr:colOff>304800</xdr:colOff>
      <xdr:row>662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6C791B-9771-C296-10FD-7F48B023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9A65-99C4-4C4C-92A1-0E1F10C80ED7}">
  <dimension ref="A1:BH1065"/>
  <sheetViews>
    <sheetView tabSelected="1" topLeftCell="A526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9" bestFit="1" customWidth="1"/>
    <col min="4" max="4" width="11" bestFit="1" customWidth="1"/>
    <col min="5" max="5" width="10" bestFit="1" customWidth="1"/>
    <col min="6" max="6" width="11" bestFit="1" customWidth="1"/>
    <col min="7" max="7" width="9" bestFit="1" customWidth="1"/>
    <col min="8" max="8" width="11" bestFit="1" customWidth="1"/>
    <col min="9" max="9" width="10" bestFit="1" customWidth="1"/>
    <col min="10" max="10" width="11" bestFit="1" customWidth="1"/>
    <col min="11" max="11" width="10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235.96244300000001</v>
      </c>
      <c r="K3">
        <v>14.386993</v>
      </c>
    </row>
    <row r="4" spans="1:60" x14ac:dyDescent="0.25">
      <c r="A4">
        <v>3</v>
      </c>
      <c r="B4">
        <v>235.246769</v>
      </c>
      <c r="C4">
        <v>8.2715929999999993</v>
      </c>
    </row>
    <row r="5" spans="1:60" x14ac:dyDescent="0.25">
      <c r="A5">
        <v>4</v>
      </c>
      <c r="B5">
        <v>235.14524299999999</v>
      </c>
      <c r="C5">
        <v>8.3287969999999998</v>
      </c>
    </row>
    <row r="6" spans="1:60" x14ac:dyDescent="0.25">
      <c r="A6">
        <v>5</v>
      </c>
      <c r="B6">
        <v>235.14524299999999</v>
      </c>
      <c r="C6">
        <v>8.3287969999999998</v>
      </c>
    </row>
    <row r="7" spans="1:60" x14ac:dyDescent="0.25">
      <c r="A7">
        <v>6</v>
      </c>
      <c r="B7">
        <v>235.14524299999999</v>
      </c>
      <c r="C7">
        <v>8.3287969999999998</v>
      </c>
      <c r="H7">
        <v>247.94072</v>
      </c>
      <c r="I7">
        <v>12.590417</v>
      </c>
    </row>
    <row r="8" spans="1:60" x14ac:dyDescent="0.25">
      <c r="A8">
        <v>7</v>
      </c>
      <c r="B8">
        <v>235.14524299999999</v>
      </c>
      <c r="C8">
        <v>8.3287969999999998</v>
      </c>
      <c r="H8">
        <v>247.87995899999999</v>
      </c>
      <c r="I8">
        <v>12.567999</v>
      </c>
    </row>
    <row r="9" spans="1:60" x14ac:dyDescent="0.25">
      <c r="A9">
        <v>8</v>
      </c>
      <c r="B9">
        <v>235.14524299999999</v>
      </c>
      <c r="C9">
        <v>8.3287969999999998</v>
      </c>
      <c r="H9">
        <v>247.87995899999999</v>
      </c>
      <c r="I9">
        <v>12.567999</v>
      </c>
    </row>
    <row r="10" spans="1:60" x14ac:dyDescent="0.25">
      <c r="A10">
        <v>9</v>
      </c>
      <c r="B10">
        <v>235.14524299999999</v>
      </c>
      <c r="C10">
        <v>8.3287969999999998</v>
      </c>
      <c r="H10">
        <v>247.87995899999999</v>
      </c>
      <c r="I10">
        <v>12.567999</v>
      </c>
    </row>
    <row r="11" spans="1:60" x14ac:dyDescent="0.25">
      <c r="A11">
        <v>10</v>
      </c>
      <c r="B11">
        <v>235.14524299999999</v>
      </c>
      <c r="C11">
        <v>8.3287969999999998</v>
      </c>
      <c r="H11">
        <v>247.87995899999999</v>
      </c>
      <c r="I11">
        <v>12.567999</v>
      </c>
    </row>
    <row r="12" spans="1:60" x14ac:dyDescent="0.25">
      <c r="A12">
        <v>11</v>
      </c>
      <c r="B12">
        <v>235.14524299999999</v>
      </c>
      <c r="C12">
        <v>8.3287969999999998</v>
      </c>
      <c r="H12">
        <v>247.87995899999999</v>
      </c>
      <c r="I12">
        <v>12.567999</v>
      </c>
    </row>
    <row r="13" spans="1:60" x14ac:dyDescent="0.25">
      <c r="A13">
        <v>12</v>
      </c>
      <c r="B13">
        <v>235.14524299999999</v>
      </c>
      <c r="C13">
        <v>8.3287969999999998</v>
      </c>
      <c r="H13">
        <v>247.87995899999999</v>
      </c>
      <c r="I13">
        <v>12.567999</v>
      </c>
    </row>
    <row r="14" spans="1:60" x14ac:dyDescent="0.25">
      <c r="A14">
        <v>13</v>
      </c>
      <c r="B14">
        <v>235.14524299999999</v>
      </c>
      <c r="C14">
        <v>8.3287969999999998</v>
      </c>
      <c r="H14">
        <v>247.87995899999999</v>
      </c>
      <c r="I14">
        <v>12.567999</v>
      </c>
    </row>
    <row r="15" spans="1:60" x14ac:dyDescent="0.25">
      <c r="A15">
        <v>14</v>
      </c>
      <c r="B15">
        <v>235.14524299999999</v>
      </c>
      <c r="C15">
        <v>8.3287969999999998</v>
      </c>
      <c r="H15">
        <v>247.87995899999999</v>
      </c>
      <c r="I15">
        <v>12.567999</v>
      </c>
    </row>
    <row r="16" spans="1:60" x14ac:dyDescent="0.25">
      <c r="A16">
        <v>15</v>
      </c>
      <c r="B16">
        <v>235.14524299999999</v>
      </c>
      <c r="C16">
        <v>8.3287969999999998</v>
      </c>
      <c r="H16">
        <v>247.87995899999999</v>
      </c>
      <c r="I16">
        <v>12.567999</v>
      </c>
    </row>
    <row r="17" spans="1:9" x14ac:dyDescent="0.25">
      <c r="A17">
        <v>16</v>
      </c>
      <c r="B17">
        <v>235.246769</v>
      </c>
      <c r="C17">
        <v>8.2715929999999993</v>
      </c>
      <c r="H17">
        <v>247.87995899999999</v>
      </c>
      <c r="I17">
        <v>12.567999</v>
      </c>
    </row>
    <row r="18" spans="1:9" x14ac:dyDescent="0.25">
      <c r="A18">
        <v>17</v>
      </c>
      <c r="B18">
        <v>235.246769</v>
      </c>
      <c r="C18">
        <v>8.2715929999999993</v>
      </c>
      <c r="H18">
        <v>247.87995899999999</v>
      </c>
      <c r="I18">
        <v>12.567999</v>
      </c>
    </row>
    <row r="19" spans="1:9" x14ac:dyDescent="0.25">
      <c r="A19">
        <v>18</v>
      </c>
      <c r="H19">
        <v>247.87995899999999</v>
      </c>
      <c r="I19">
        <v>12.567999</v>
      </c>
    </row>
    <row r="20" spans="1:9" x14ac:dyDescent="0.25">
      <c r="A20">
        <v>19</v>
      </c>
      <c r="D20">
        <v>224.88557</v>
      </c>
      <c r="E20">
        <v>11.001528</v>
      </c>
      <c r="H20">
        <v>247.94072</v>
      </c>
      <c r="I20">
        <v>12.590417</v>
      </c>
    </row>
    <row r="21" spans="1:9" x14ac:dyDescent="0.25">
      <c r="A21">
        <v>20</v>
      </c>
      <c r="D21">
        <v>224.907523</v>
      </c>
      <c r="E21">
        <v>10.972049999999999</v>
      </c>
    </row>
    <row r="22" spans="1:9" x14ac:dyDescent="0.25">
      <c r="A22">
        <v>21</v>
      </c>
      <c r="D22">
        <v>224.907523</v>
      </c>
      <c r="E22">
        <v>10.972049999999999</v>
      </c>
    </row>
    <row r="23" spans="1:9" x14ac:dyDescent="0.25">
      <c r="A23">
        <v>22</v>
      </c>
      <c r="D23">
        <v>224.907523</v>
      </c>
      <c r="E23">
        <v>10.972049999999999</v>
      </c>
    </row>
    <row r="24" spans="1:9" x14ac:dyDescent="0.25">
      <c r="A24">
        <v>23</v>
      </c>
      <c r="D24">
        <v>224.907523</v>
      </c>
      <c r="E24">
        <v>10.972049999999999</v>
      </c>
      <c r="F24">
        <v>235.053459</v>
      </c>
      <c r="G24">
        <v>7.8432810000000002</v>
      </c>
    </row>
    <row r="25" spans="1:9" x14ac:dyDescent="0.25">
      <c r="A25">
        <v>24</v>
      </c>
      <c r="D25">
        <v>224.907523</v>
      </c>
      <c r="E25">
        <v>10.972049999999999</v>
      </c>
      <c r="F25">
        <v>234.94544099999999</v>
      </c>
      <c r="G25">
        <v>7.7303160000000002</v>
      </c>
    </row>
    <row r="26" spans="1:9" x14ac:dyDescent="0.25">
      <c r="A26">
        <v>25</v>
      </c>
      <c r="D26">
        <v>224.907523</v>
      </c>
      <c r="E26">
        <v>10.972049999999999</v>
      </c>
      <c r="F26">
        <v>234.94544099999999</v>
      </c>
      <c r="G26">
        <v>7.7303160000000002</v>
      </c>
    </row>
    <row r="27" spans="1:9" x14ac:dyDescent="0.25">
      <c r="A27">
        <v>26</v>
      </c>
      <c r="D27">
        <v>224.907523</v>
      </c>
      <c r="E27">
        <v>10.972049999999999</v>
      </c>
      <c r="F27">
        <v>234.94544099999999</v>
      </c>
      <c r="G27">
        <v>7.7303160000000002</v>
      </c>
    </row>
    <row r="28" spans="1:9" x14ac:dyDescent="0.25">
      <c r="A28">
        <v>27</v>
      </c>
      <c r="D28">
        <v>224.907523</v>
      </c>
      <c r="E28">
        <v>10.972049999999999</v>
      </c>
      <c r="F28">
        <v>234.94544099999999</v>
      </c>
      <c r="G28">
        <v>7.7303160000000002</v>
      </c>
    </row>
    <row r="29" spans="1:9" x14ac:dyDescent="0.25">
      <c r="A29">
        <v>28</v>
      </c>
      <c r="D29">
        <v>224.907523</v>
      </c>
      <c r="E29">
        <v>10.972049999999999</v>
      </c>
      <c r="F29">
        <v>234.94544099999999</v>
      </c>
      <c r="G29">
        <v>7.7303160000000002</v>
      </c>
    </row>
    <row r="30" spans="1:9" x14ac:dyDescent="0.25">
      <c r="A30">
        <v>29</v>
      </c>
      <c r="D30">
        <v>224.907523</v>
      </c>
      <c r="E30">
        <v>10.972049999999999</v>
      </c>
      <c r="F30">
        <v>234.94544099999999</v>
      </c>
      <c r="G30">
        <v>7.7303160000000002</v>
      </c>
    </row>
    <row r="31" spans="1:9" x14ac:dyDescent="0.25">
      <c r="A31">
        <v>30</v>
      </c>
      <c r="D31">
        <v>224.88557</v>
      </c>
      <c r="E31">
        <v>11.001528</v>
      </c>
      <c r="F31">
        <v>234.94544099999999</v>
      </c>
      <c r="G31">
        <v>7.7303160000000002</v>
      </c>
    </row>
    <row r="32" spans="1:9" x14ac:dyDescent="0.25">
      <c r="A32">
        <v>31</v>
      </c>
      <c r="B32">
        <v>216.53012899999999</v>
      </c>
      <c r="C32">
        <v>9.1549619999999994</v>
      </c>
      <c r="F32">
        <v>234.94544099999999</v>
      </c>
      <c r="G32">
        <v>7.7303160000000002</v>
      </c>
    </row>
    <row r="33" spans="1:9" x14ac:dyDescent="0.25">
      <c r="A33">
        <v>32</v>
      </c>
      <c r="B33">
        <v>216.51755499999999</v>
      </c>
      <c r="C33">
        <v>9.1267720000000008</v>
      </c>
      <c r="F33">
        <v>234.94544099999999</v>
      </c>
      <c r="G33">
        <v>7.7303160000000002</v>
      </c>
      <c r="H33">
        <v>228.914198</v>
      </c>
      <c r="I33">
        <v>10.221178</v>
      </c>
    </row>
    <row r="34" spans="1:9" x14ac:dyDescent="0.25">
      <c r="A34">
        <v>33</v>
      </c>
      <c r="B34">
        <v>216.51755499999999</v>
      </c>
      <c r="C34">
        <v>9.1267720000000008</v>
      </c>
      <c r="F34">
        <v>234.94544099999999</v>
      </c>
      <c r="G34">
        <v>7.7303160000000002</v>
      </c>
      <c r="H34">
        <v>228.852768</v>
      </c>
      <c r="I34">
        <v>10.223960999999999</v>
      </c>
    </row>
    <row r="35" spans="1:9" x14ac:dyDescent="0.25">
      <c r="A35">
        <v>34</v>
      </c>
      <c r="B35">
        <v>216.51755499999999</v>
      </c>
      <c r="C35">
        <v>9.1267720000000008</v>
      </c>
      <c r="F35">
        <v>235.053459</v>
      </c>
      <c r="G35">
        <v>7.8432810000000002</v>
      </c>
      <c r="H35">
        <v>228.852768</v>
      </c>
      <c r="I35">
        <v>10.223960999999999</v>
      </c>
    </row>
    <row r="36" spans="1:9" x14ac:dyDescent="0.25">
      <c r="A36">
        <v>35</v>
      </c>
      <c r="B36">
        <v>216.51755499999999</v>
      </c>
      <c r="C36">
        <v>9.1267720000000008</v>
      </c>
      <c r="H36">
        <v>228.852768</v>
      </c>
      <c r="I36">
        <v>10.223960999999999</v>
      </c>
    </row>
    <row r="37" spans="1:9" x14ac:dyDescent="0.25">
      <c r="A37">
        <v>36</v>
      </c>
      <c r="B37">
        <v>216.51755499999999</v>
      </c>
      <c r="C37">
        <v>9.1267720000000008</v>
      </c>
      <c r="H37">
        <v>228.852768</v>
      </c>
      <c r="I37">
        <v>10.223960999999999</v>
      </c>
    </row>
    <row r="38" spans="1:9" x14ac:dyDescent="0.25">
      <c r="A38">
        <v>37</v>
      </c>
      <c r="B38">
        <v>216.51755499999999</v>
      </c>
      <c r="C38">
        <v>9.1267720000000008</v>
      </c>
      <c r="H38">
        <v>228.852768</v>
      </c>
      <c r="I38">
        <v>10.223960999999999</v>
      </c>
    </row>
    <row r="39" spans="1:9" x14ac:dyDescent="0.25">
      <c r="A39">
        <v>38</v>
      </c>
      <c r="B39">
        <v>216.51755499999999</v>
      </c>
      <c r="C39">
        <v>9.1267720000000008</v>
      </c>
      <c r="H39">
        <v>228.852768</v>
      </c>
      <c r="I39">
        <v>10.223960999999999</v>
      </c>
    </row>
    <row r="40" spans="1:9" x14ac:dyDescent="0.25">
      <c r="A40">
        <v>39</v>
      </c>
      <c r="B40">
        <v>216.51755499999999</v>
      </c>
      <c r="C40">
        <v>9.1267720000000008</v>
      </c>
      <c r="H40">
        <v>228.852768</v>
      </c>
      <c r="I40">
        <v>10.223960999999999</v>
      </c>
    </row>
    <row r="41" spans="1:9" x14ac:dyDescent="0.25">
      <c r="A41">
        <v>40</v>
      </c>
      <c r="B41">
        <v>216.51755499999999</v>
      </c>
      <c r="C41">
        <v>9.1267720000000008</v>
      </c>
      <c r="H41">
        <v>228.852768</v>
      </c>
      <c r="I41">
        <v>10.223960999999999</v>
      </c>
    </row>
    <row r="42" spans="1:9" x14ac:dyDescent="0.25">
      <c r="A42">
        <v>41</v>
      </c>
      <c r="B42">
        <v>216.51755499999999</v>
      </c>
      <c r="C42">
        <v>9.1267720000000008</v>
      </c>
      <c r="H42">
        <v>228.914198</v>
      </c>
      <c r="I42">
        <v>10.221178</v>
      </c>
    </row>
    <row r="43" spans="1:9" x14ac:dyDescent="0.25">
      <c r="A43">
        <v>42</v>
      </c>
      <c r="B43">
        <v>216.53012899999999</v>
      </c>
      <c r="C43">
        <v>9.1549619999999994</v>
      </c>
    </row>
    <row r="44" spans="1:9" x14ac:dyDescent="0.25">
      <c r="A44">
        <v>43</v>
      </c>
    </row>
    <row r="45" spans="1:9" x14ac:dyDescent="0.25">
      <c r="A45">
        <v>44</v>
      </c>
      <c r="D45">
        <v>207.61556100000001</v>
      </c>
      <c r="E45">
        <v>10.190909</v>
      </c>
    </row>
    <row r="46" spans="1:9" x14ac:dyDescent="0.25">
      <c r="A46">
        <v>45</v>
      </c>
      <c r="D46">
        <v>207.61819</v>
      </c>
      <c r="E46">
        <v>10.166162</v>
      </c>
      <c r="F46">
        <v>216.997916</v>
      </c>
      <c r="G46">
        <v>7.2282570000000002</v>
      </c>
    </row>
    <row r="47" spans="1:9" x14ac:dyDescent="0.25">
      <c r="A47">
        <v>46</v>
      </c>
      <c r="D47">
        <v>207.61819</v>
      </c>
      <c r="E47">
        <v>10.166162</v>
      </c>
      <c r="F47">
        <v>217.11686</v>
      </c>
      <c r="G47">
        <v>7.1318349999999997</v>
      </c>
    </row>
    <row r="48" spans="1:9" x14ac:dyDescent="0.25">
      <c r="A48">
        <v>47</v>
      </c>
      <c r="D48">
        <v>207.61819</v>
      </c>
      <c r="E48">
        <v>10.166162</v>
      </c>
      <c r="F48">
        <v>217.11686</v>
      </c>
      <c r="G48">
        <v>7.1318349999999997</v>
      </c>
    </row>
    <row r="49" spans="1:9" x14ac:dyDescent="0.25">
      <c r="A49">
        <v>48</v>
      </c>
      <c r="D49">
        <v>207.61819</v>
      </c>
      <c r="E49">
        <v>10.166162</v>
      </c>
      <c r="F49">
        <v>217.11686</v>
      </c>
      <c r="G49">
        <v>7.1318349999999997</v>
      </c>
    </row>
    <row r="50" spans="1:9" x14ac:dyDescent="0.25">
      <c r="A50">
        <v>49</v>
      </c>
      <c r="D50">
        <v>207.61819</v>
      </c>
      <c r="E50">
        <v>10.166162</v>
      </c>
      <c r="F50">
        <v>217.11686</v>
      </c>
      <c r="G50">
        <v>7.1318349999999997</v>
      </c>
    </row>
    <row r="51" spans="1:9" x14ac:dyDescent="0.25">
      <c r="A51">
        <v>50</v>
      </c>
      <c r="D51">
        <v>207.61819</v>
      </c>
      <c r="E51">
        <v>10.21505</v>
      </c>
      <c r="F51">
        <v>217.11686</v>
      </c>
      <c r="G51">
        <v>7.1318349999999997</v>
      </c>
    </row>
    <row r="52" spans="1:9" x14ac:dyDescent="0.25">
      <c r="A52">
        <v>51</v>
      </c>
      <c r="D52">
        <v>207.61819</v>
      </c>
      <c r="E52">
        <v>10.21505</v>
      </c>
      <c r="F52">
        <v>217.11686</v>
      </c>
      <c r="G52">
        <v>7.1318349999999997</v>
      </c>
    </row>
    <row r="53" spans="1:9" x14ac:dyDescent="0.25">
      <c r="A53">
        <v>52</v>
      </c>
      <c r="D53">
        <v>207.61819</v>
      </c>
      <c r="E53">
        <v>10.21505</v>
      </c>
      <c r="F53">
        <v>217.11686</v>
      </c>
      <c r="G53">
        <v>7.1318349999999997</v>
      </c>
    </row>
    <row r="54" spans="1:9" x14ac:dyDescent="0.25">
      <c r="A54">
        <v>53</v>
      </c>
      <c r="D54">
        <v>207.61819</v>
      </c>
      <c r="E54">
        <v>10.21505</v>
      </c>
      <c r="F54">
        <v>217.11686</v>
      </c>
      <c r="G54">
        <v>7.1318349999999997</v>
      </c>
    </row>
    <row r="55" spans="1:9" x14ac:dyDescent="0.25">
      <c r="A55">
        <v>54</v>
      </c>
      <c r="D55">
        <v>207.61819</v>
      </c>
      <c r="E55">
        <v>10.21505</v>
      </c>
      <c r="F55">
        <v>217.11686</v>
      </c>
      <c r="G55">
        <v>7.1318349999999997</v>
      </c>
    </row>
    <row r="56" spans="1:9" x14ac:dyDescent="0.25">
      <c r="A56">
        <v>55</v>
      </c>
      <c r="D56">
        <v>207.61556100000001</v>
      </c>
      <c r="E56">
        <v>10.190909</v>
      </c>
      <c r="F56">
        <v>217.11686</v>
      </c>
      <c r="G56">
        <v>7.1318349999999997</v>
      </c>
    </row>
    <row r="57" spans="1:9" x14ac:dyDescent="0.25">
      <c r="A57">
        <v>56</v>
      </c>
      <c r="F57">
        <v>217.11686</v>
      </c>
      <c r="G57">
        <v>7.1318349999999997</v>
      </c>
    </row>
    <row r="58" spans="1:9" x14ac:dyDescent="0.25">
      <c r="A58">
        <v>57</v>
      </c>
      <c r="F58">
        <v>217.11686</v>
      </c>
      <c r="G58">
        <v>7.1318349999999997</v>
      </c>
    </row>
    <row r="59" spans="1:9" x14ac:dyDescent="0.25">
      <c r="A59">
        <v>58</v>
      </c>
      <c r="B59">
        <v>197.582831</v>
      </c>
      <c r="C59">
        <v>9.2952019999999997</v>
      </c>
      <c r="F59">
        <v>216.997916</v>
      </c>
      <c r="G59">
        <v>7.2282570000000002</v>
      </c>
      <c r="H59">
        <v>211.38246000000001</v>
      </c>
      <c r="I59">
        <v>11.211123000000001</v>
      </c>
    </row>
    <row r="60" spans="1:9" x14ac:dyDescent="0.25">
      <c r="A60">
        <v>59</v>
      </c>
      <c r="B60">
        <v>197.58510899999999</v>
      </c>
      <c r="C60">
        <v>9.2864140000000006</v>
      </c>
      <c r="F60">
        <v>216.997916</v>
      </c>
      <c r="G60">
        <v>7.2282570000000002</v>
      </c>
      <c r="H60">
        <v>211.173948</v>
      </c>
      <c r="I60">
        <v>11.171543</v>
      </c>
    </row>
    <row r="61" spans="1:9" x14ac:dyDescent="0.25">
      <c r="A61">
        <v>60</v>
      </c>
      <c r="B61">
        <v>197.58510899999999</v>
      </c>
      <c r="C61">
        <v>9.2864140000000006</v>
      </c>
      <c r="H61">
        <v>211.173948</v>
      </c>
      <c r="I61">
        <v>11.171543</v>
      </c>
    </row>
    <row r="62" spans="1:9" x14ac:dyDescent="0.25">
      <c r="A62">
        <v>61</v>
      </c>
      <c r="B62">
        <v>197.58510899999999</v>
      </c>
      <c r="C62">
        <v>9.2864140000000006</v>
      </c>
      <c r="H62">
        <v>211.173948</v>
      </c>
      <c r="I62">
        <v>11.171543</v>
      </c>
    </row>
    <row r="63" spans="1:9" x14ac:dyDescent="0.25">
      <c r="A63">
        <v>62</v>
      </c>
      <c r="B63">
        <v>197.58510899999999</v>
      </c>
      <c r="C63">
        <v>9.2864140000000006</v>
      </c>
      <c r="H63">
        <v>211.173948</v>
      </c>
      <c r="I63">
        <v>11.171543</v>
      </c>
    </row>
    <row r="64" spans="1:9" x14ac:dyDescent="0.25">
      <c r="A64">
        <v>63</v>
      </c>
      <c r="B64">
        <v>197.58510899999999</v>
      </c>
      <c r="C64">
        <v>9.2864140000000006</v>
      </c>
      <c r="H64">
        <v>211.173948</v>
      </c>
      <c r="I64">
        <v>11.171543</v>
      </c>
    </row>
    <row r="65" spans="1:9" x14ac:dyDescent="0.25">
      <c r="A65">
        <v>64</v>
      </c>
      <c r="B65">
        <v>197.58510899999999</v>
      </c>
      <c r="C65">
        <v>9.2864140000000006</v>
      </c>
      <c r="H65">
        <v>211.173948</v>
      </c>
      <c r="I65">
        <v>11.171543</v>
      </c>
    </row>
    <row r="66" spans="1:9" x14ac:dyDescent="0.25">
      <c r="A66">
        <v>65</v>
      </c>
      <c r="B66">
        <v>197.58510899999999</v>
      </c>
      <c r="C66">
        <v>9.2864140000000006</v>
      </c>
      <c r="H66">
        <v>211.173948</v>
      </c>
      <c r="I66">
        <v>11.171543</v>
      </c>
    </row>
    <row r="67" spans="1:9" x14ac:dyDescent="0.25">
      <c r="A67">
        <v>66</v>
      </c>
      <c r="B67">
        <v>197.58510899999999</v>
      </c>
      <c r="C67">
        <v>9.2864140000000006</v>
      </c>
      <c r="H67">
        <v>211.173948</v>
      </c>
      <c r="I67">
        <v>11.171543</v>
      </c>
    </row>
    <row r="68" spans="1:9" x14ac:dyDescent="0.25">
      <c r="A68">
        <v>67</v>
      </c>
      <c r="B68">
        <v>197.58510899999999</v>
      </c>
      <c r="C68">
        <v>9.2864140000000006</v>
      </c>
      <c r="H68">
        <v>211.173948</v>
      </c>
      <c r="I68">
        <v>11.171543</v>
      </c>
    </row>
    <row r="69" spans="1:9" x14ac:dyDescent="0.25">
      <c r="A69">
        <v>68</v>
      </c>
      <c r="B69">
        <v>197.58510899999999</v>
      </c>
      <c r="C69">
        <v>9.2864140000000006</v>
      </c>
      <c r="H69">
        <v>211.173948</v>
      </c>
      <c r="I69">
        <v>11.171543</v>
      </c>
    </row>
    <row r="70" spans="1:9" x14ac:dyDescent="0.25">
      <c r="A70">
        <v>69</v>
      </c>
      <c r="B70">
        <v>197.58510899999999</v>
      </c>
      <c r="C70">
        <v>9.2864140000000006</v>
      </c>
      <c r="H70">
        <v>211.38246000000001</v>
      </c>
      <c r="I70">
        <v>11.211123000000001</v>
      </c>
    </row>
    <row r="71" spans="1:9" x14ac:dyDescent="0.25">
      <c r="A71">
        <v>70</v>
      </c>
      <c r="B71">
        <v>197.582831</v>
      </c>
      <c r="C71">
        <v>9.2952019999999997</v>
      </c>
      <c r="D71">
        <v>188.367377</v>
      </c>
      <c r="E71">
        <v>10.553888000000001</v>
      </c>
      <c r="H71">
        <v>211.38246000000001</v>
      </c>
      <c r="I71">
        <v>11.211123000000001</v>
      </c>
    </row>
    <row r="72" spans="1:9" x14ac:dyDescent="0.25">
      <c r="A72">
        <v>71</v>
      </c>
      <c r="D72">
        <v>188.33515500000001</v>
      </c>
      <c r="E72">
        <v>10.557172</v>
      </c>
    </row>
    <row r="73" spans="1:9" x14ac:dyDescent="0.25">
      <c r="A73">
        <v>72</v>
      </c>
      <c r="D73">
        <v>188.33515500000001</v>
      </c>
      <c r="E73">
        <v>10.557172</v>
      </c>
    </row>
    <row r="74" spans="1:9" x14ac:dyDescent="0.25">
      <c r="A74">
        <v>73</v>
      </c>
      <c r="D74">
        <v>188.33515500000001</v>
      </c>
      <c r="E74">
        <v>10.557172</v>
      </c>
    </row>
    <row r="75" spans="1:9" x14ac:dyDescent="0.25">
      <c r="A75">
        <v>74</v>
      </c>
      <c r="D75">
        <v>188.33515500000001</v>
      </c>
      <c r="E75">
        <v>10.557172</v>
      </c>
    </row>
    <row r="76" spans="1:9" x14ac:dyDescent="0.25">
      <c r="A76">
        <v>75</v>
      </c>
      <c r="D76">
        <v>188.33515500000001</v>
      </c>
      <c r="E76">
        <v>10.557172</v>
      </c>
      <c r="F76">
        <v>199.269351</v>
      </c>
      <c r="G76">
        <v>9.1608090000000004</v>
      </c>
    </row>
    <row r="77" spans="1:9" x14ac:dyDescent="0.25">
      <c r="A77">
        <v>76</v>
      </c>
      <c r="D77">
        <v>188.33515500000001</v>
      </c>
      <c r="E77">
        <v>10.557172</v>
      </c>
      <c r="F77">
        <v>199.29808700000001</v>
      </c>
      <c r="G77">
        <v>9.0909089999999999</v>
      </c>
    </row>
    <row r="78" spans="1:9" x14ac:dyDescent="0.25">
      <c r="A78">
        <v>77</v>
      </c>
      <c r="D78">
        <v>188.33515500000001</v>
      </c>
      <c r="E78">
        <v>10.557172</v>
      </c>
      <c r="F78">
        <v>199.29808700000001</v>
      </c>
      <c r="G78">
        <v>9.1397980000000008</v>
      </c>
    </row>
    <row r="79" spans="1:9" x14ac:dyDescent="0.25">
      <c r="A79">
        <v>78</v>
      </c>
      <c r="D79">
        <v>188.33515500000001</v>
      </c>
      <c r="E79">
        <v>10.557172</v>
      </c>
      <c r="F79">
        <v>199.29808700000001</v>
      </c>
      <c r="G79">
        <v>9.1397980000000008</v>
      </c>
      <c r="H79">
        <v>194.41662100000002</v>
      </c>
      <c r="I79">
        <v>11.783989999999999</v>
      </c>
    </row>
    <row r="80" spans="1:9" x14ac:dyDescent="0.25">
      <c r="A80">
        <v>79</v>
      </c>
      <c r="D80">
        <v>188.33515500000001</v>
      </c>
      <c r="E80">
        <v>10.557172</v>
      </c>
      <c r="F80">
        <v>199.29808700000001</v>
      </c>
      <c r="G80">
        <v>9.1397980000000008</v>
      </c>
      <c r="H80">
        <v>194.45288400000001</v>
      </c>
      <c r="I80">
        <v>11.876818</v>
      </c>
    </row>
    <row r="81" spans="1:9" x14ac:dyDescent="0.25">
      <c r="A81">
        <v>80</v>
      </c>
      <c r="D81">
        <v>188.33515500000001</v>
      </c>
      <c r="E81">
        <v>10.557172</v>
      </c>
      <c r="F81">
        <v>199.29808700000001</v>
      </c>
      <c r="G81">
        <v>9.1397980000000008</v>
      </c>
      <c r="H81">
        <v>194.45288400000001</v>
      </c>
      <c r="I81">
        <v>11.876818</v>
      </c>
    </row>
    <row r="82" spans="1:9" x14ac:dyDescent="0.25">
      <c r="A82">
        <v>81</v>
      </c>
      <c r="D82">
        <v>188.367377</v>
      </c>
      <c r="E82">
        <v>10.553888000000001</v>
      </c>
      <c r="F82">
        <v>199.29808700000001</v>
      </c>
      <c r="G82">
        <v>9.1397980000000008</v>
      </c>
      <c r="H82">
        <v>194.45288400000001</v>
      </c>
      <c r="I82">
        <v>11.876818</v>
      </c>
    </row>
    <row r="83" spans="1:9" x14ac:dyDescent="0.25">
      <c r="A83">
        <v>82</v>
      </c>
      <c r="F83">
        <v>199.29808700000001</v>
      </c>
      <c r="G83">
        <v>9.1397980000000008</v>
      </c>
      <c r="H83">
        <v>194.45288400000001</v>
      </c>
      <c r="I83">
        <v>11.876818</v>
      </c>
    </row>
    <row r="84" spans="1:9" x14ac:dyDescent="0.25">
      <c r="A84">
        <v>83</v>
      </c>
      <c r="F84">
        <v>199.29808700000001</v>
      </c>
      <c r="G84">
        <v>9.1397980000000008</v>
      </c>
      <c r="H84">
        <v>194.45288400000001</v>
      </c>
      <c r="I84">
        <v>11.876818</v>
      </c>
    </row>
    <row r="85" spans="1:9" x14ac:dyDescent="0.25">
      <c r="A85">
        <v>84</v>
      </c>
      <c r="B85">
        <v>176.998693</v>
      </c>
      <c r="C85">
        <v>8.3393940000000004</v>
      </c>
      <c r="F85">
        <v>199.269351</v>
      </c>
      <c r="G85">
        <v>9.1608090000000004</v>
      </c>
      <c r="H85">
        <v>194.45288400000001</v>
      </c>
      <c r="I85">
        <v>11.876818</v>
      </c>
    </row>
    <row r="86" spans="1:9" x14ac:dyDescent="0.25">
      <c r="A86">
        <v>85</v>
      </c>
      <c r="B86">
        <v>176.98071200000001</v>
      </c>
      <c r="C86">
        <v>8.3577779999999997</v>
      </c>
      <c r="H86">
        <v>194.45288400000001</v>
      </c>
      <c r="I86">
        <v>11.876818</v>
      </c>
    </row>
    <row r="87" spans="1:9" x14ac:dyDescent="0.25">
      <c r="A87">
        <v>86</v>
      </c>
      <c r="B87">
        <v>176.98071200000001</v>
      </c>
      <c r="C87">
        <v>8.3577779999999997</v>
      </c>
      <c r="H87">
        <v>194.45288400000001</v>
      </c>
      <c r="I87">
        <v>11.876818</v>
      </c>
    </row>
    <row r="88" spans="1:9" x14ac:dyDescent="0.25">
      <c r="A88">
        <v>87</v>
      </c>
      <c r="B88">
        <v>176.98071200000001</v>
      </c>
      <c r="C88">
        <v>8.3577779999999997</v>
      </c>
      <c r="H88">
        <v>194.45288400000001</v>
      </c>
      <c r="I88">
        <v>11.876818</v>
      </c>
    </row>
    <row r="89" spans="1:9" x14ac:dyDescent="0.25">
      <c r="A89">
        <v>88</v>
      </c>
      <c r="B89">
        <v>176.98071200000001</v>
      </c>
      <c r="C89">
        <v>8.3577779999999997</v>
      </c>
      <c r="H89">
        <v>194.45288400000001</v>
      </c>
      <c r="I89">
        <v>11.876818</v>
      </c>
    </row>
    <row r="90" spans="1:9" x14ac:dyDescent="0.25">
      <c r="A90">
        <v>89</v>
      </c>
      <c r="B90">
        <v>176.98071200000001</v>
      </c>
      <c r="C90">
        <v>8.3577779999999997</v>
      </c>
      <c r="H90">
        <v>194.45288400000001</v>
      </c>
      <c r="I90">
        <v>11.876818</v>
      </c>
    </row>
    <row r="91" spans="1:9" x14ac:dyDescent="0.25">
      <c r="A91">
        <v>90</v>
      </c>
      <c r="B91">
        <v>176.98071200000001</v>
      </c>
      <c r="C91">
        <v>8.3577779999999997</v>
      </c>
      <c r="H91">
        <v>194.45288400000001</v>
      </c>
      <c r="I91">
        <v>11.876818</v>
      </c>
    </row>
    <row r="92" spans="1:9" x14ac:dyDescent="0.25">
      <c r="A92">
        <v>91</v>
      </c>
      <c r="B92">
        <v>176.98071200000001</v>
      </c>
      <c r="C92">
        <v>8.3577779999999997</v>
      </c>
      <c r="H92">
        <v>194.45288400000001</v>
      </c>
      <c r="I92">
        <v>11.876818</v>
      </c>
    </row>
    <row r="93" spans="1:9" x14ac:dyDescent="0.25">
      <c r="A93">
        <v>92</v>
      </c>
      <c r="B93">
        <v>176.98071200000001</v>
      </c>
      <c r="C93">
        <v>8.3577779999999997</v>
      </c>
      <c r="H93">
        <v>194.41662100000002</v>
      </c>
      <c r="I93">
        <v>11.783989999999999</v>
      </c>
    </row>
    <row r="94" spans="1:9" x14ac:dyDescent="0.25">
      <c r="A94">
        <v>93</v>
      </c>
      <c r="B94">
        <v>176.98071200000001</v>
      </c>
      <c r="C94">
        <v>8.3577779999999997</v>
      </c>
    </row>
    <row r="95" spans="1:9" x14ac:dyDescent="0.25">
      <c r="A95">
        <v>94</v>
      </c>
      <c r="B95">
        <v>176.98071200000001</v>
      </c>
      <c r="C95">
        <v>8.3577779999999997</v>
      </c>
      <c r="D95">
        <v>169.33919800000001</v>
      </c>
      <c r="E95">
        <v>11.348585</v>
      </c>
    </row>
    <row r="96" spans="1:9" x14ac:dyDescent="0.25">
      <c r="A96">
        <v>95</v>
      </c>
      <c r="B96">
        <v>176.98071200000001</v>
      </c>
      <c r="C96">
        <v>8.3577779999999997</v>
      </c>
      <c r="D96">
        <v>169.34581300000002</v>
      </c>
      <c r="E96">
        <v>11.339192000000001</v>
      </c>
      <c r="F96">
        <v>182.50793400000001</v>
      </c>
      <c r="G96">
        <v>7.8049489999999997</v>
      </c>
    </row>
    <row r="97" spans="1:9" x14ac:dyDescent="0.25">
      <c r="A97">
        <v>96</v>
      </c>
      <c r="B97">
        <v>176.998693</v>
      </c>
      <c r="C97">
        <v>8.3393940000000004</v>
      </c>
      <c r="D97">
        <v>169.34581300000002</v>
      </c>
      <c r="E97">
        <v>11.339192000000001</v>
      </c>
      <c r="F97">
        <v>182.51111500000002</v>
      </c>
      <c r="G97">
        <v>7.7712630000000003</v>
      </c>
    </row>
    <row r="98" spans="1:9" x14ac:dyDescent="0.25">
      <c r="A98">
        <v>97</v>
      </c>
      <c r="D98">
        <v>169.34581300000002</v>
      </c>
      <c r="E98">
        <v>11.339192000000001</v>
      </c>
      <c r="F98">
        <v>182.51111500000002</v>
      </c>
      <c r="G98">
        <v>7.7712630000000003</v>
      </c>
    </row>
    <row r="99" spans="1:9" x14ac:dyDescent="0.25">
      <c r="A99">
        <v>98</v>
      </c>
      <c r="D99">
        <v>169.34581300000002</v>
      </c>
      <c r="E99">
        <v>11.339192000000001</v>
      </c>
      <c r="F99">
        <v>182.51111500000002</v>
      </c>
      <c r="G99">
        <v>7.7712630000000003</v>
      </c>
    </row>
    <row r="100" spans="1:9" x14ac:dyDescent="0.25">
      <c r="A100">
        <v>99</v>
      </c>
      <c r="D100">
        <v>169.34581300000002</v>
      </c>
      <c r="E100">
        <v>11.339192000000001</v>
      </c>
      <c r="F100">
        <v>182.51111500000002</v>
      </c>
      <c r="G100">
        <v>7.7712630000000003</v>
      </c>
    </row>
    <row r="101" spans="1:9" x14ac:dyDescent="0.25">
      <c r="A101">
        <v>100</v>
      </c>
      <c r="D101">
        <v>169.34581300000002</v>
      </c>
      <c r="E101">
        <v>11.339192000000001</v>
      </c>
      <c r="F101">
        <v>182.51111500000002</v>
      </c>
      <c r="G101">
        <v>7.7712630000000003</v>
      </c>
    </row>
    <row r="102" spans="1:9" x14ac:dyDescent="0.25">
      <c r="A102">
        <v>101</v>
      </c>
      <c r="D102">
        <v>169.34581300000002</v>
      </c>
      <c r="E102">
        <v>11.339192000000001</v>
      </c>
      <c r="F102">
        <v>182.51111500000002</v>
      </c>
      <c r="G102">
        <v>7.7712630000000003</v>
      </c>
    </row>
    <row r="103" spans="1:9" x14ac:dyDescent="0.25">
      <c r="A103">
        <v>102</v>
      </c>
      <c r="D103">
        <v>169.34581300000002</v>
      </c>
      <c r="E103">
        <v>11.339192000000001</v>
      </c>
      <c r="F103">
        <v>182.51111500000002</v>
      </c>
      <c r="G103">
        <v>7.7712630000000003</v>
      </c>
    </row>
    <row r="104" spans="1:9" x14ac:dyDescent="0.25">
      <c r="A104">
        <v>103</v>
      </c>
      <c r="D104">
        <v>169.34581300000002</v>
      </c>
      <c r="E104">
        <v>11.339192000000001</v>
      </c>
      <c r="F104">
        <v>182.51111500000002</v>
      </c>
      <c r="G104">
        <v>7.7712630000000003</v>
      </c>
    </row>
    <row r="105" spans="1:9" x14ac:dyDescent="0.25">
      <c r="A105">
        <v>104</v>
      </c>
      <c r="D105">
        <v>169.34581300000002</v>
      </c>
      <c r="E105">
        <v>11.339192000000001</v>
      </c>
      <c r="F105">
        <v>182.51111500000002</v>
      </c>
      <c r="G105">
        <v>7.7712630000000003</v>
      </c>
    </row>
    <row r="106" spans="1:9" x14ac:dyDescent="0.25">
      <c r="A106">
        <v>105</v>
      </c>
      <c r="D106">
        <v>169.33919800000001</v>
      </c>
      <c r="E106">
        <v>11.348585</v>
      </c>
      <c r="F106">
        <v>182.51111500000002</v>
      </c>
      <c r="G106">
        <v>7.7712630000000003</v>
      </c>
    </row>
    <row r="107" spans="1:9" x14ac:dyDescent="0.25">
      <c r="A107">
        <v>106</v>
      </c>
      <c r="B107">
        <v>160.988338</v>
      </c>
      <c r="C107">
        <v>8.4699500000000008</v>
      </c>
      <c r="F107">
        <v>182.51111500000002</v>
      </c>
      <c r="G107">
        <v>7.7712630000000003</v>
      </c>
    </row>
    <row r="108" spans="1:9" x14ac:dyDescent="0.25">
      <c r="A108">
        <v>107</v>
      </c>
      <c r="B108">
        <v>160.92783400000002</v>
      </c>
      <c r="C108">
        <v>8.4066670000000006</v>
      </c>
      <c r="F108">
        <v>182.50793400000001</v>
      </c>
      <c r="G108">
        <v>7.8049489999999997</v>
      </c>
    </row>
    <row r="109" spans="1:9" x14ac:dyDescent="0.25">
      <c r="A109">
        <v>108</v>
      </c>
      <c r="B109">
        <v>160.92783400000002</v>
      </c>
      <c r="C109">
        <v>8.4066670000000006</v>
      </c>
      <c r="H109">
        <v>171.74086299999999</v>
      </c>
      <c r="I109">
        <v>10.451869</v>
      </c>
    </row>
    <row r="110" spans="1:9" x14ac:dyDescent="0.25">
      <c r="A110">
        <v>109</v>
      </c>
      <c r="B110">
        <v>160.92783400000002</v>
      </c>
      <c r="C110">
        <v>8.4066670000000006</v>
      </c>
      <c r="H110">
        <v>171.597127</v>
      </c>
      <c r="I110">
        <v>10.557172</v>
      </c>
    </row>
    <row r="111" spans="1:9" x14ac:dyDescent="0.25">
      <c r="A111">
        <v>110</v>
      </c>
      <c r="B111">
        <v>160.92783400000002</v>
      </c>
      <c r="C111">
        <v>8.4066670000000006</v>
      </c>
      <c r="H111">
        <v>171.597127</v>
      </c>
      <c r="I111">
        <v>10.557172</v>
      </c>
    </row>
    <row r="112" spans="1:9" x14ac:dyDescent="0.25">
      <c r="A112">
        <v>111</v>
      </c>
      <c r="B112">
        <v>160.92783400000002</v>
      </c>
      <c r="C112">
        <v>8.4066670000000006</v>
      </c>
      <c r="H112">
        <v>171.597127</v>
      </c>
      <c r="I112">
        <v>10.557172</v>
      </c>
    </row>
    <row r="113" spans="1:9" x14ac:dyDescent="0.25">
      <c r="A113">
        <v>112</v>
      </c>
      <c r="B113">
        <v>160.92783400000002</v>
      </c>
      <c r="C113">
        <v>8.4066670000000006</v>
      </c>
      <c r="H113">
        <v>171.597127</v>
      </c>
      <c r="I113">
        <v>10.557172</v>
      </c>
    </row>
    <row r="114" spans="1:9" x14ac:dyDescent="0.25">
      <c r="A114">
        <v>113</v>
      </c>
      <c r="B114">
        <v>160.92783400000002</v>
      </c>
      <c r="C114">
        <v>8.4066670000000006</v>
      </c>
      <c r="H114">
        <v>171.597127</v>
      </c>
      <c r="I114">
        <v>10.557172</v>
      </c>
    </row>
    <row r="115" spans="1:9" x14ac:dyDescent="0.25">
      <c r="A115">
        <v>114</v>
      </c>
      <c r="B115">
        <v>160.92783400000002</v>
      </c>
      <c r="C115">
        <v>8.4066670000000006</v>
      </c>
      <c r="H115">
        <v>171.597127</v>
      </c>
      <c r="I115">
        <v>10.557172</v>
      </c>
    </row>
    <row r="116" spans="1:9" x14ac:dyDescent="0.25">
      <c r="A116">
        <v>115</v>
      </c>
      <c r="B116">
        <v>160.92783400000002</v>
      </c>
      <c r="C116">
        <v>8.4066670000000006</v>
      </c>
      <c r="H116">
        <v>171.597127</v>
      </c>
      <c r="I116">
        <v>10.557172</v>
      </c>
    </row>
    <row r="117" spans="1:9" x14ac:dyDescent="0.25">
      <c r="A117">
        <v>116</v>
      </c>
      <c r="B117">
        <v>160.92783400000002</v>
      </c>
      <c r="C117">
        <v>8.4066670000000006</v>
      </c>
      <c r="H117">
        <v>171.597127</v>
      </c>
      <c r="I117">
        <v>10.557172</v>
      </c>
    </row>
    <row r="118" spans="1:9" x14ac:dyDescent="0.25">
      <c r="A118">
        <v>117</v>
      </c>
      <c r="B118">
        <v>160.92783400000002</v>
      </c>
      <c r="C118">
        <v>8.4066670000000006</v>
      </c>
      <c r="H118">
        <v>171.74086299999999</v>
      </c>
      <c r="I118">
        <v>10.451869</v>
      </c>
    </row>
    <row r="119" spans="1:9" x14ac:dyDescent="0.25">
      <c r="A119">
        <v>118</v>
      </c>
      <c r="B119">
        <v>160.988338</v>
      </c>
      <c r="C119">
        <v>8.4699500000000008</v>
      </c>
      <c r="H119">
        <v>171.74086299999999</v>
      </c>
      <c r="I119">
        <v>10.451869</v>
      </c>
    </row>
    <row r="120" spans="1:9" x14ac:dyDescent="0.25">
      <c r="A120">
        <v>119</v>
      </c>
    </row>
    <row r="121" spans="1:9" x14ac:dyDescent="0.25">
      <c r="A121">
        <v>120</v>
      </c>
      <c r="D121">
        <v>153.422076</v>
      </c>
      <c r="E121">
        <v>10.392929000000001</v>
      </c>
      <c r="F121">
        <v>162.294196</v>
      </c>
      <c r="G121">
        <v>6.438485</v>
      </c>
    </row>
    <row r="122" spans="1:9" x14ac:dyDescent="0.25">
      <c r="A122">
        <v>121</v>
      </c>
      <c r="D122">
        <v>153.439753</v>
      </c>
      <c r="E122">
        <v>10.410555</v>
      </c>
      <c r="F122">
        <v>162.24924800000002</v>
      </c>
      <c r="G122">
        <v>6.3049999999999997</v>
      </c>
    </row>
    <row r="123" spans="1:9" x14ac:dyDescent="0.25">
      <c r="A123">
        <v>122</v>
      </c>
      <c r="D123">
        <v>153.439753</v>
      </c>
      <c r="E123">
        <v>10.410555</v>
      </c>
      <c r="F123">
        <v>162.24924800000002</v>
      </c>
      <c r="G123">
        <v>6.3049999999999997</v>
      </c>
    </row>
    <row r="124" spans="1:9" x14ac:dyDescent="0.25">
      <c r="A124">
        <v>123</v>
      </c>
      <c r="D124">
        <v>153.439753</v>
      </c>
      <c r="E124">
        <v>10.410555</v>
      </c>
      <c r="F124">
        <v>162.24924800000002</v>
      </c>
      <c r="G124">
        <v>6.3049999999999997</v>
      </c>
    </row>
    <row r="125" spans="1:9" x14ac:dyDescent="0.25">
      <c r="A125">
        <v>124</v>
      </c>
      <c r="D125">
        <v>153.439753</v>
      </c>
      <c r="E125">
        <v>10.410555</v>
      </c>
      <c r="F125">
        <v>162.24924800000002</v>
      </c>
      <c r="G125">
        <v>6.3049999999999997</v>
      </c>
    </row>
    <row r="126" spans="1:9" x14ac:dyDescent="0.25">
      <c r="A126">
        <v>125</v>
      </c>
      <c r="D126">
        <v>153.439753</v>
      </c>
      <c r="E126">
        <v>10.410555</v>
      </c>
      <c r="F126">
        <v>162.24924800000002</v>
      </c>
      <c r="G126">
        <v>6.3049999999999997</v>
      </c>
    </row>
    <row r="127" spans="1:9" x14ac:dyDescent="0.25">
      <c r="A127">
        <v>126</v>
      </c>
      <c r="D127">
        <v>153.439753</v>
      </c>
      <c r="E127">
        <v>10.410555</v>
      </c>
      <c r="F127">
        <v>162.24924800000002</v>
      </c>
      <c r="G127">
        <v>6.3049999999999997</v>
      </c>
    </row>
    <row r="128" spans="1:9" x14ac:dyDescent="0.25">
      <c r="A128">
        <v>127</v>
      </c>
      <c r="D128">
        <v>153.439753</v>
      </c>
      <c r="E128">
        <v>10.410555</v>
      </c>
      <c r="F128">
        <v>162.24924800000002</v>
      </c>
      <c r="G128">
        <v>6.3049999999999997</v>
      </c>
    </row>
    <row r="129" spans="1:9" x14ac:dyDescent="0.25">
      <c r="A129">
        <v>128</v>
      </c>
      <c r="D129">
        <v>153.439753</v>
      </c>
      <c r="E129">
        <v>10.410555</v>
      </c>
      <c r="F129">
        <v>162.24924800000002</v>
      </c>
      <c r="G129">
        <v>6.3049999999999997</v>
      </c>
    </row>
    <row r="130" spans="1:9" x14ac:dyDescent="0.25">
      <c r="A130">
        <v>129</v>
      </c>
      <c r="D130">
        <v>153.439753</v>
      </c>
      <c r="E130">
        <v>10.410555</v>
      </c>
      <c r="F130">
        <v>162.24924800000002</v>
      </c>
      <c r="G130">
        <v>6.3049999999999997</v>
      </c>
    </row>
    <row r="131" spans="1:9" x14ac:dyDescent="0.25">
      <c r="A131">
        <v>130</v>
      </c>
      <c r="B131">
        <v>137.90788700000002</v>
      </c>
      <c r="C131">
        <v>7.2762370000000001</v>
      </c>
      <c r="D131">
        <v>153.439753</v>
      </c>
      <c r="E131">
        <v>10.410555</v>
      </c>
      <c r="F131">
        <v>162.24924800000002</v>
      </c>
      <c r="G131">
        <v>6.3049999999999997</v>
      </c>
    </row>
    <row r="132" spans="1:9" x14ac:dyDescent="0.25">
      <c r="A132">
        <v>131</v>
      </c>
      <c r="B132">
        <v>137.91618700000001</v>
      </c>
      <c r="C132">
        <v>7.2829899999999999</v>
      </c>
      <c r="D132">
        <v>153.422076</v>
      </c>
      <c r="E132">
        <v>10.392929000000001</v>
      </c>
      <c r="F132">
        <v>162.24924800000002</v>
      </c>
      <c r="G132">
        <v>6.3049999999999997</v>
      </c>
    </row>
    <row r="133" spans="1:9" x14ac:dyDescent="0.25">
      <c r="A133">
        <v>132</v>
      </c>
      <c r="B133">
        <v>137.91618700000001</v>
      </c>
      <c r="C133">
        <v>7.2829899999999999</v>
      </c>
      <c r="D133">
        <v>153.422076</v>
      </c>
      <c r="E133">
        <v>10.392929000000001</v>
      </c>
      <c r="F133">
        <v>162.24924800000002</v>
      </c>
      <c r="G133">
        <v>6.3049999999999997</v>
      </c>
    </row>
    <row r="134" spans="1:9" x14ac:dyDescent="0.25">
      <c r="A134">
        <v>133</v>
      </c>
      <c r="B134">
        <v>137.91618700000001</v>
      </c>
      <c r="C134">
        <v>7.2829899999999999</v>
      </c>
      <c r="F134">
        <v>162.24924800000002</v>
      </c>
      <c r="G134">
        <v>6.3049999999999997</v>
      </c>
    </row>
    <row r="135" spans="1:9" x14ac:dyDescent="0.25">
      <c r="A135">
        <v>134</v>
      </c>
      <c r="B135">
        <v>137.91618700000001</v>
      </c>
      <c r="C135">
        <v>7.2829899999999999</v>
      </c>
      <c r="F135">
        <v>162.24924800000002</v>
      </c>
      <c r="G135">
        <v>6.3049999999999997</v>
      </c>
    </row>
    <row r="136" spans="1:9" x14ac:dyDescent="0.25">
      <c r="A136">
        <v>135</v>
      </c>
      <c r="B136">
        <v>137.91618700000001</v>
      </c>
      <c r="C136">
        <v>7.2829899999999999</v>
      </c>
      <c r="F136">
        <v>162.294196</v>
      </c>
      <c r="G136">
        <v>6.438485</v>
      </c>
    </row>
    <row r="137" spans="1:9" x14ac:dyDescent="0.25">
      <c r="A137">
        <v>136</v>
      </c>
      <c r="B137">
        <v>137.91618700000001</v>
      </c>
      <c r="C137">
        <v>7.2829899999999999</v>
      </c>
      <c r="H137">
        <v>155.07758000000001</v>
      </c>
      <c r="I137">
        <v>8.913081</v>
      </c>
    </row>
    <row r="138" spans="1:9" x14ac:dyDescent="0.25">
      <c r="A138">
        <v>137</v>
      </c>
      <c r="B138">
        <v>137.91618700000001</v>
      </c>
      <c r="C138">
        <v>7.2829899999999999</v>
      </c>
      <c r="H138">
        <v>155.103793</v>
      </c>
      <c r="I138">
        <v>8.8954039999999992</v>
      </c>
    </row>
    <row r="139" spans="1:9" x14ac:dyDescent="0.25">
      <c r="A139">
        <v>138</v>
      </c>
      <c r="B139">
        <v>137.91618700000001</v>
      </c>
      <c r="C139">
        <v>7.2829899999999999</v>
      </c>
      <c r="H139">
        <v>155.103793</v>
      </c>
      <c r="I139">
        <v>8.8954039999999992</v>
      </c>
    </row>
    <row r="140" spans="1:9" x14ac:dyDescent="0.25">
      <c r="A140">
        <v>139</v>
      </c>
      <c r="B140">
        <v>137.91618700000001</v>
      </c>
      <c r="C140">
        <v>7.2829899999999999</v>
      </c>
      <c r="H140">
        <v>155.103793</v>
      </c>
      <c r="I140">
        <v>8.8954039999999992</v>
      </c>
    </row>
    <row r="141" spans="1:9" x14ac:dyDescent="0.25">
      <c r="A141">
        <v>140</v>
      </c>
      <c r="B141">
        <v>137.91618700000001</v>
      </c>
      <c r="C141">
        <v>7.2829899999999999</v>
      </c>
      <c r="H141">
        <v>155.103793</v>
      </c>
      <c r="I141">
        <v>8.8954039999999992</v>
      </c>
    </row>
    <row r="142" spans="1:9" x14ac:dyDescent="0.25">
      <c r="A142">
        <v>141</v>
      </c>
      <c r="B142">
        <v>137.91618700000001</v>
      </c>
      <c r="C142">
        <v>7.2829899999999999</v>
      </c>
      <c r="H142">
        <v>155.103793</v>
      </c>
      <c r="I142">
        <v>8.8954039999999992</v>
      </c>
    </row>
    <row r="143" spans="1:9" x14ac:dyDescent="0.25">
      <c r="A143">
        <v>142</v>
      </c>
      <c r="B143">
        <v>137.90788700000002</v>
      </c>
      <c r="C143">
        <v>7.2762370000000001</v>
      </c>
      <c r="H143">
        <v>155.103793</v>
      </c>
      <c r="I143">
        <v>8.8954039999999992</v>
      </c>
    </row>
    <row r="144" spans="1:9" x14ac:dyDescent="0.25">
      <c r="A144">
        <v>143</v>
      </c>
      <c r="H144">
        <v>155.103793</v>
      </c>
      <c r="I144">
        <v>8.8954039999999992</v>
      </c>
    </row>
    <row r="145" spans="1:9" x14ac:dyDescent="0.25">
      <c r="A145">
        <v>144</v>
      </c>
      <c r="D145">
        <v>128.99340100000001</v>
      </c>
      <c r="E145">
        <v>9.0803600000000007</v>
      </c>
      <c r="H145">
        <v>155.103793</v>
      </c>
      <c r="I145">
        <v>8.8954039999999992</v>
      </c>
    </row>
    <row r="146" spans="1:9" x14ac:dyDescent="0.25">
      <c r="A146">
        <v>145</v>
      </c>
      <c r="D146">
        <v>128.92505600000001</v>
      </c>
      <c r="E146">
        <v>9.1287120000000002</v>
      </c>
      <c r="H146">
        <v>155.103793</v>
      </c>
      <c r="I146">
        <v>8.8954039999999992</v>
      </c>
    </row>
    <row r="147" spans="1:9" x14ac:dyDescent="0.25">
      <c r="A147">
        <v>146</v>
      </c>
      <c r="D147">
        <v>128.92505600000001</v>
      </c>
      <c r="E147">
        <v>9.1287120000000002</v>
      </c>
      <c r="H147">
        <v>155.103793</v>
      </c>
      <c r="I147">
        <v>8.8954039999999992</v>
      </c>
    </row>
    <row r="148" spans="1:9" x14ac:dyDescent="0.25">
      <c r="A148">
        <v>147</v>
      </c>
      <c r="D148">
        <v>128.92505600000001</v>
      </c>
      <c r="E148">
        <v>9.1287120000000002</v>
      </c>
      <c r="H148">
        <v>155.07758000000001</v>
      </c>
      <c r="I148">
        <v>8.913081</v>
      </c>
    </row>
    <row r="149" spans="1:9" x14ac:dyDescent="0.25">
      <c r="A149">
        <v>148</v>
      </c>
      <c r="D149">
        <v>128.92505600000001</v>
      </c>
      <c r="E149">
        <v>9.1287120000000002</v>
      </c>
      <c r="F149">
        <v>137.667011</v>
      </c>
      <c r="G149">
        <v>5.7143300000000004</v>
      </c>
    </row>
    <row r="150" spans="1:9" x14ac:dyDescent="0.25">
      <c r="A150">
        <v>149</v>
      </c>
      <c r="D150">
        <v>128.92505600000001</v>
      </c>
      <c r="E150">
        <v>9.1287120000000002</v>
      </c>
      <c r="F150">
        <v>137.61649700000001</v>
      </c>
      <c r="G150">
        <v>5.6368559999999999</v>
      </c>
    </row>
    <row r="151" spans="1:9" x14ac:dyDescent="0.25">
      <c r="A151">
        <v>150</v>
      </c>
      <c r="D151">
        <v>128.92505600000001</v>
      </c>
      <c r="E151">
        <v>9.1287120000000002</v>
      </c>
      <c r="F151">
        <v>137.61649700000001</v>
      </c>
      <c r="G151">
        <v>5.6368559999999999</v>
      </c>
    </row>
    <row r="152" spans="1:9" x14ac:dyDescent="0.25">
      <c r="A152">
        <v>151</v>
      </c>
      <c r="D152">
        <v>128.92505600000001</v>
      </c>
      <c r="E152">
        <v>9.1287120000000002</v>
      </c>
      <c r="F152">
        <v>137.61649700000001</v>
      </c>
      <c r="G152">
        <v>5.6368559999999999</v>
      </c>
    </row>
    <row r="153" spans="1:9" x14ac:dyDescent="0.25">
      <c r="A153">
        <v>152</v>
      </c>
      <c r="D153">
        <v>128.92505600000001</v>
      </c>
      <c r="E153">
        <v>9.1287120000000002</v>
      </c>
      <c r="F153">
        <v>137.61649700000001</v>
      </c>
      <c r="G153">
        <v>5.6368559999999999</v>
      </c>
    </row>
    <row r="154" spans="1:9" x14ac:dyDescent="0.25">
      <c r="A154">
        <v>153</v>
      </c>
      <c r="D154">
        <v>128.92505600000001</v>
      </c>
      <c r="E154">
        <v>9.1287120000000002</v>
      </c>
      <c r="F154">
        <v>137.61649700000001</v>
      </c>
      <c r="G154">
        <v>5.6368559999999999</v>
      </c>
    </row>
    <row r="155" spans="1:9" x14ac:dyDescent="0.25">
      <c r="A155">
        <v>154</v>
      </c>
      <c r="D155">
        <v>128.92505600000001</v>
      </c>
      <c r="E155">
        <v>9.1287120000000002</v>
      </c>
      <c r="F155">
        <v>137.61649700000001</v>
      </c>
      <c r="G155">
        <v>5.6368559999999999</v>
      </c>
    </row>
    <row r="156" spans="1:9" x14ac:dyDescent="0.25">
      <c r="A156">
        <v>155</v>
      </c>
      <c r="D156">
        <v>128.92505600000001</v>
      </c>
      <c r="E156">
        <v>9.1287120000000002</v>
      </c>
      <c r="F156">
        <v>137.61649700000001</v>
      </c>
      <c r="G156">
        <v>5.6368559999999999</v>
      </c>
    </row>
    <row r="157" spans="1:9" x14ac:dyDescent="0.25">
      <c r="A157">
        <v>156</v>
      </c>
      <c r="B157">
        <v>120.911804</v>
      </c>
      <c r="C157">
        <v>6.9460829999999998</v>
      </c>
      <c r="D157">
        <v>128.92505600000001</v>
      </c>
      <c r="E157">
        <v>9.1287120000000002</v>
      </c>
      <c r="F157">
        <v>137.61649700000001</v>
      </c>
      <c r="G157">
        <v>5.6368559999999999</v>
      </c>
    </row>
    <row r="158" spans="1:9" x14ac:dyDescent="0.25">
      <c r="A158">
        <v>157</v>
      </c>
      <c r="B158">
        <v>120.83304200000001</v>
      </c>
      <c r="C158">
        <v>6.9338150000000001</v>
      </c>
      <c r="D158">
        <v>128.99340100000001</v>
      </c>
      <c r="E158">
        <v>9.0803600000000007</v>
      </c>
      <c r="F158">
        <v>137.61649700000001</v>
      </c>
      <c r="G158">
        <v>5.6368559999999999</v>
      </c>
    </row>
    <row r="159" spans="1:9" x14ac:dyDescent="0.25">
      <c r="A159">
        <v>158</v>
      </c>
      <c r="B159">
        <v>120.83304200000001</v>
      </c>
      <c r="C159">
        <v>6.9338150000000001</v>
      </c>
      <c r="F159">
        <v>137.61649700000001</v>
      </c>
      <c r="G159">
        <v>5.6368559999999999</v>
      </c>
    </row>
    <row r="160" spans="1:9" x14ac:dyDescent="0.25">
      <c r="A160">
        <v>159</v>
      </c>
      <c r="B160">
        <v>120.83304200000001</v>
      </c>
      <c r="C160">
        <v>6.9338150000000001</v>
      </c>
      <c r="F160">
        <v>137.61649700000001</v>
      </c>
      <c r="G160">
        <v>5.6368559999999999</v>
      </c>
    </row>
    <row r="161" spans="1:9" x14ac:dyDescent="0.25">
      <c r="A161">
        <v>160</v>
      </c>
      <c r="B161">
        <v>120.83304200000001</v>
      </c>
      <c r="C161">
        <v>6.9338150000000001</v>
      </c>
      <c r="F161">
        <v>137.61649700000001</v>
      </c>
      <c r="G161">
        <v>5.6368559999999999</v>
      </c>
    </row>
    <row r="162" spans="1:9" x14ac:dyDescent="0.25">
      <c r="A162">
        <v>161</v>
      </c>
      <c r="B162">
        <v>120.83304200000001</v>
      </c>
      <c r="C162">
        <v>6.9338150000000001</v>
      </c>
      <c r="F162">
        <v>137.61649700000001</v>
      </c>
      <c r="G162">
        <v>5.6368559999999999</v>
      </c>
    </row>
    <row r="163" spans="1:9" x14ac:dyDescent="0.25">
      <c r="A163">
        <v>162</v>
      </c>
      <c r="B163">
        <v>120.83304200000001</v>
      </c>
      <c r="C163">
        <v>6.9338150000000001</v>
      </c>
      <c r="F163">
        <v>137.61649700000001</v>
      </c>
      <c r="G163">
        <v>5.6368559999999999</v>
      </c>
      <c r="H163">
        <v>130.417114</v>
      </c>
      <c r="I163">
        <v>8.418609</v>
      </c>
    </row>
    <row r="164" spans="1:9" x14ac:dyDescent="0.25">
      <c r="A164">
        <v>163</v>
      </c>
      <c r="B164">
        <v>120.83304200000001</v>
      </c>
      <c r="C164">
        <v>6.9338150000000001</v>
      </c>
      <c r="F164">
        <v>137.61649700000001</v>
      </c>
      <c r="G164">
        <v>5.6368559999999999</v>
      </c>
      <c r="H164">
        <v>130.42355700000002</v>
      </c>
      <c r="I164">
        <v>8.4303089999999994</v>
      </c>
    </row>
    <row r="165" spans="1:9" x14ac:dyDescent="0.25">
      <c r="A165">
        <v>164</v>
      </c>
      <c r="B165">
        <v>120.83304200000001</v>
      </c>
      <c r="C165">
        <v>6.9338150000000001</v>
      </c>
      <c r="F165">
        <v>137.667011</v>
      </c>
      <c r="G165">
        <v>5.7143300000000004</v>
      </c>
      <c r="H165">
        <v>130.42355700000002</v>
      </c>
      <c r="I165">
        <v>8.4303089999999994</v>
      </c>
    </row>
    <row r="166" spans="1:9" x14ac:dyDescent="0.25">
      <c r="A166">
        <v>165</v>
      </c>
      <c r="B166">
        <v>120.83304200000001</v>
      </c>
      <c r="C166">
        <v>6.9338150000000001</v>
      </c>
      <c r="F166">
        <v>137.667011</v>
      </c>
      <c r="G166">
        <v>5.7143300000000004</v>
      </c>
      <c r="H166">
        <v>130.42355700000002</v>
      </c>
      <c r="I166">
        <v>8.4303089999999994</v>
      </c>
    </row>
    <row r="167" spans="1:9" x14ac:dyDescent="0.25">
      <c r="A167">
        <v>166</v>
      </c>
      <c r="B167">
        <v>120.83304200000001</v>
      </c>
      <c r="C167">
        <v>6.9338150000000001</v>
      </c>
      <c r="H167">
        <v>130.42355700000002</v>
      </c>
      <c r="I167">
        <v>8.4303089999999994</v>
      </c>
    </row>
    <row r="168" spans="1:9" x14ac:dyDescent="0.25">
      <c r="A168">
        <v>167</v>
      </c>
      <c r="B168">
        <v>120.83304200000001</v>
      </c>
      <c r="C168">
        <v>6.9338150000000001</v>
      </c>
      <c r="H168">
        <v>130.42355700000002</v>
      </c>
      <c r="I168">
        <v>8.4303089999999994</v>
      </c>
    </row>
    <row r="169" spans="1:9" x14ac:dyDescent="0.25">
      <c r="A169">
        <v>168</v>
      </c>
      <c r="B169">
        <v>120.83304200000001</v>
      </c>
      <c r="C169">
        <v>6.9338150000000001</v>
      </c>
      <c r="H169">
        <v>130.42355700000002</v>
      </c>
      <c r="I169">
        <v>8.4303089999999994</v>
      </c>
    </row>
    <row r="170" spans="1:9" x14ac:dyDescent="0.25">
      <c r="A170">
        <v>169</v>
      </c>
      <c r="B170">
        <v>120.83304200000001</v>
      </c>
      <c r="C170">
        <v>6.9338150000000001</v>
      </c>
      <c r="H170">
        <v>130.42355700000002</v>
      </c>
      <c r="I170">
        <v>8.4303089999999994</v>
      </c>
    </row>
    <row r="171" spans="1:9" x14ac:dyDescent="0.25">
      <c r="A171">
        <v>170</v>
      </c>
      <c r="B171">
        <v>120.911804</v>
      </c>
      <c r="C171">
        <v>6.9460829999999998</v>
      </c>
      <c r="H171">
        <v>130.42355700000002</v>
      </c>
      <c r="I171">
        <v>8.4303089999999994</v>
      </c>
    </row>
    <row r="172" spans="1:9" x14ac:dyDescent="0.25">
      <c r="A172">
        <v>171</v>
      </c>
      <c r="H172">
        <v>130.42355700000002</v>
      </c>
      <c r="I172">
        <v>8.4303089999999994</v>
      </c>
    </row>
    <row r="173" spans="1:9" x14ac:dyDescent="0.25">
      <c r="A173">
        <v>172</v>
      </c>
      <c r="D173">
        <v>109.46303900000001</v>
      </c>
      <c r="E173">
        <v>9.5514949999999992</v>
      </c>
      <c r="H173">
        <v>130.42355700000002</v>
      </c>
      <c r="I173">
        <v>8.4303089999999994</v>
      </c>
    </row>
    <row r="174" spans="1:9" x14ac:dyDescent="0.25">
      <c r="A174">
        <v>173</v>
      </c>
      <c r="D174">
        <v>109.44428300000001</v>
      </c>
      <c r="E174">
        <v>9.4778870000000008</v>
      </c>
      <c r="H174">
        <v>130.42355700000002</v>
      </c>
      <c r="I174">
        <v>8.4303089999999994</v>
      </c>
    </row>
    <row r="175" spans="1:9" x14ac:dyDescent="0.25">
      <c r="A175">
        <v>174</v>
      </c>
      <c r="D175">
        <v>109.44428300000001</v>
      </c>
      <c r="E175">
        <v>9.4778870000000008</v>
      </c>
      <c r="H175">
        <v>130.42355700000002</v>
      </c>
      <c r="I175">
        <v>8.4303089999999994</v>
      </c>
    </row>
    <row r="176" spans="1:9" x14ac:dyDescent="0.25">
      <c r="A176">
        <v>175</v>
      </c>
      <c r="D176">
        <v>109.44428300000001</v>
      </c>
      <c r="E176">
        <v>9.4778870000000008</v>
      </c>
      <c r="H176">
        <v>130.417114</v>
      </c>
      <c r="I176">
        <v>8.418609</v>
      </c>
    </row>
    <row r="177" spans="1:9" x14ac:dyDescent="0.25">
      <c r="A177">
        <v>176</v>
      </c>
      <c r="D177">
        <v>109.44428300000001</v>
      </c>
      <c r="E177">
        <v>9.4778870000000008</v>
      </c>
    </row>
    <row r="178" spans="1:9" x14ac:dyDescent="0.25">
      <c r="A178">
        <v>177</v>
      </c>
      <c r="D178">
        <v>109.44428300000001</v>
      </c>
      <c r="E178">
        <v>9.4778870000000008</v>
      </c>
    </row>
    <row r="179" spans="1:9" x14ac:dyDescent="0.25">
      <c r="A179">
        <v>178</v>
      </c>
      <c r="D179">
        <v>109.44428300000001</v>
      </c>
      <c r="E179">
        <v>9.4778870000000008</v>
      </c>
      <c r="F179">
        <v>119.660259</v>
      </c>
      <c r="G179">
        <v>5.9193300000000004</v>
      </c>
    </row>
    <row r="180" spans="1:9" x14ac:dyDescent="0.25">
      <c r="A180">
        <v>179</v>
      </c>
      <c r="D180">
        <v>109.44428300000001</v>
      </c>
      <c r="E180">
        <v>9.4778870000000008</v>
      </c>
      <c r="F180">
        <v>119.63422800000001</v>
      </c>
      <c r="G180">
        <v>5.7365979999999999</v>
      </c>
    </row>
    <row r="181" spans="1:9" x14ac:dyDescent="0.25">
      <c r="A181">
        <v>180</v>
      </c>
      <c r="D181">
        <v>109.44428300000001</v>
      </c>
      <c r="E181">
        <v>9.4778870000000008</v>
      </c>
      <c r="F181">
        <v>119.63422800000001</v>
      </c>
      <c r="G181">
        <v>5.7365979999999999</v>
      </c>
    </row>
    <row r="182" spans="1:9" x14ac:dyDescent="0.25">
      <c r="A182">
        <v>181</v>
      </c>
      <c r="D182">
        <v>109.44428300000001</v>
      </c>
      <c r="E182">
        <v>9.4778870000000008</v>
      </c>
      <c r="F182">
        <v>119.63422800000001</v>
      </c>
      <c r="G182">
        <v>5.7365979999999999</v>
      </c>
    </row>
    <row r="183" spans="1:9" x14ac:dyDescent="0.25">
      <c r="A183">
        <v>182</v>
      </c>
      <c r="D183">
        <v>109.44428300000001</v>
      </c>
      <c r="E183">
        <v>9.4778870000000008</v>
      </c>
      <c r="F183">
        <v>119.63422800000001</v>
      </c>
      <c r="G183">
        <v>5.7365979999999999</v>
      </c>
    </row>
    <row r="184" spans="1:9" x14ac:dyDescent="0.25">
      <c r="A184">
        <v>183</v>
      </c>
      <c r="D184">
        <v>109.44428300000001</v>
      </c>
      <c r="E184">
        <v>9.4778870000000008</v>
      </c>
      <c r="F184">
        <v>119.63422800000001</v>
      </c>
      <c r="G184">
        <v>5.7365979999999999</v>
      </c>
    </row>
    <row r="185" spans="1:9" x14ac:dyDescent="0.25">
      <c r="A185">
        <v>184</v>
      </c>
      <c r="B185">
        <v>100.93711500000001</v>
      </c>
      <c r="C185">
        <v>6.4571129999999997</v>
      </c>
      <c r="D185">
        <v>109.46303900000001</v>
      </c>
      <c r="E185">
        <v>9.5514949999999992</v>
      </c>
      <c r="F185">
        <v>119.63422800000001</v>
      </c>
      <c r="G185">
        <v>5.7365979999999999</v>
      </c>
    </row>
    <row r="186" spans="1:9" x14ac:dyDescent="0.25">
      <c r="A186">
        <v>185</v>
      </c>
      <c r="B186">
        <v>100.852734</v>
      </c>
      <c r="C186">
        <v>6.385103</v>
      </c>
      <c r="D186">
        <v>109.46303900000001</v>
      </c>
      <c r="E186">
        <v>9.5514949999999992</v>
      </c>
      <c r="F186">
        <v>119.63422800000001</v>
      </c>
      <c r="G186">
        <v>5.7365979999999999</v>
      </c>
    </row>
    <row r="187" spans="1:9" x14ac:dyDescent="0.25">
      <c r="A187">
        <v>186</v>
      </c>
      <c r="B187">
        <v>100.852734</v>
      </c>
      <c r="C187">
        <v>6.385103</v>
      </c>
      <c r="F187">
        <v>119.63422800000001</v>
      </c>
      <c r="G187">
        <v>5.7365979999999999</v>
      </c>
    </row>
    <row r="188" spans="1:9" x14ac:dyDescent="0.25">
      <c r="A188">
        <v>187</v>
      </c>
      <c r="B188">
        <v>100.852734</v>
      </c>
      <c r="C188">
        <v>6.385103</v>
      </c>
      <c r="F188">
        <v>119.63422800000001</v>
      </c>
      <c r="G188">
        <v>5.7365979999999999</v>
      </c>
    </row>
    <row r="189" spans="1:9" x14ac:dyDescent="0.25">
      <c r="A189">
        <v>188</v>
      </c>
      <c r="B189">
        <v>100.852734</v>
      </c>
      <c r="C189">
        <v>6.385103</v>
      </c>
      <c r="F189">
        <v>119.63422800000001</v>
      </c>
      <c r="G189">
        <v>5.7365979999999999</v>
      </c>
    </row>
    <row r="190" spans="1:9" x14ac:dyDescent="0.25">
      <c r="A190">
        <v>189</v>
      </c>
      <c r="B190">
        <v>100.852734</v>
      </c>
      <c r="C190">
        <v>6.385103</v>
      </c>
      <c r="F190">
        <v>119.63422800000001</v>
      </c>
      <c r="G190">
        <v>5.7365979999999999</v>
      </c>
      <c r="H190">
        <v>111.422577</v>
      </c>
      <c r="I190">
        <v>8.9463410000000003</v>
      </c>
    </row>
    <row r="191" spans="1:9" x14ac:dyDescent="0.25">
      <c r="A191">
        <v>190</v>
      </c>
      <c r="B191">
        <v>100.852734</v>
      </c>
      <c r="C191">
        <v>6.385103</v>
      </c>
      <c r="F191">
        <v>119.63422800000001</v>
      </c>
      <c r="G191">
        <v>5.7365979999999999</v>
      </c>
      <c r="H191">
        <v>111.392323</v>
      </c>
      <c r="I191">
        <v>9.0788150000000005</v>
      </c>
    </row>
    <row r="192" spans="1:9" x14ac:dyDescent="0.25">
      <c r="A192">
        <v>191</v>
      </c>
      <c r="B192">
        <v>100.852734</v>
      </c>
      <c r="C192">
        <v>6.385103</v>
      </c>
      <c r="F192">
        <v>119.63422800000001</v>
      </c>
      <c r="G192">
        <v>5.7365979999999999</v>
      </c>
      <c r="H192">
        <v>111.392323</v>
      </c>
      <c r="I192">
        <v>9.0788150000000005</v>
      </c>
    </row>
    <row r="193" spans="1:9" x14ac:dyDescent="0.25">
      <c r="A193">
        <v>192</v>
      </c>
      <c r="B193">
        <v>100.852734</v>
      </c>
      <c r="C193">
        <v>6.385103</v>
      </c>
      <c r="F193">
        <v>119.660259</v>
      </c>
      <c r="G193">
        <v>5.9193300000000004</v>
      </c>
      <c r="H193">
        <v>111.392323</v>
      </c>
      <c r="I193">
        <v>9.0788150000000005</v>
      </c>
    </row>
    <row r="194" spans="1:9" x14ac:dyDescent="0.25">
      <c r="A194">
        <v>193</v>
      </c>
      <c r="B194">
        <v>100.852734</v>
      </c>
      <c r="C194">
        <v>6.385103</v>
      </c>
      <c r="F194">
        <v>119.660259</v>
      </c>
      <c r="G194">
        <v>5.9193300000000004</v>
      </c>
      <c r="H194">
        <v>111.392323</v>
      </c>
      <c r="I194">
        <v>9.0788150000000005</v>
      </c>
    </row>
    <row r="195" spans="1:9" x14ac:dyDescent="0.25">
      <c r="A195">
        <v>194</v>
      </c>
      <c r="B195">
        <v>100.852734</v>
      </c>
      <c r="C195">
        <v>6.385103</v>
      </c>
      <c r="H195">
        <v>111.392323</v>
      </c>
      <c r="I195">
        <v>9.0788150000000005</v>
      </c>
    </row>
    <row r="196" spans="1:9" x14ac:dyDescent="0.25">
      <c r="A196">
        <v>195</v>
      </c>
      <c r="B196">
        <v>100.852734</v>
      </c>
      <c r="C196">
        <v>6.385103</v>
      </c>
      <c r="H196">
        <v>111.392323</v>
      </c>
      <c r="I196">
        <v>9.0788150000000005</v>
      </c>
    </row>
    <row r="197" spans="1:9" x14ac:dyDescent="0.25">
      <c r="A197">
        <v>196</v>
      </c>
      <c r="B197">
        <v>100.93711500000001</v>
      </c>
      <c r="C197">
        <v>6.4571129999999997</v>
      </c>
      <c r="H197">
        <v>111.392323</v>
      </c>
      <c r="I197">
        <v>9.0788150000000005</v>
      </c>
    </row>
    <row r="198" spans="1:9" x14ac:dyDescent="0.25">
      <c r="A198">
        <v>197</v>
      </c>
      <c r="H198">
        <v>111.392323</v>
      </c>
      <c r="I198">
        <v>9.0788150000000005</v>
      </c>
    </row>
    <row r="199" spans="1:9" x14ac:dyDescent="0.25">
      <c r="A199">
        <v>198</v>
      </c>
      <c r="D199">
        <v>90.635052000000002</v>
      </c>
      <c r="E199">
        <v>10.023763000000001</v>
      </c>
      <c r="H199">
        <v>111.392323</v>
      </c>
      <c r="I199">
        <v>9.0788150000000005</v>
      </c>
    </row>
    <row r="200" spans="1:9" x14ac:dyDescent="0.25">
      <c r="A200">
        <v>199</v>
      </c>
      <c r="D200">
        <v>90.662785000000014</v>
      </c>
      <c r="E200">
        <v>10.026598</v>
      </c>
      <c r="H200">
        <v>111.392323</v>
      </c>
      <c r="I200">
        <v>9.0788150000000005</v>
      </c>
    </row>
    <row r="201" spans="1:9" x14ac:dyDescent="0.25">
      <c r="A201">
        <v>200</v>
      </c>
      <c r="D201">
        <v>90.662785000000014</v>
      </c>
      <c r="E201">
        <v>10.026598</v>
      </c>
      <c r="H201">
        <v>111.392323</v>
      </c>
      <c r="I201">
        <v>9.0788150000000005</v>
      </c>
    </row>
    <row r="202" spans="1:9" x14ac:dyDescent="0.25">
      <c r="A202">
        <v>201</v>
      </c>
      <c r="D202">
        <v>90.662785000000014</v>
      </c>
      <c r="E202">
        <v>10.026598</v>
      </c>
      <c r="H202">
        <v>111.422577</v>
      </c>
      <c r="I202">
        <v>8.9463410000000003</v>
      </c>
    </row>
    <row r="203" spans="1:9" x14ac:dyDescent="0.25">
      <c r="A203">
        <v>202</v>
      </c>
      <c r="D203">
        <v>90.662785000000014</v>
      </c>
      <c r="E203">
        <v>10.026598</v>
      </c>
      <c r="H203">
        <v>111.422577</v>
      </c>
      <c r="I203">
        <v>8.9463410000000003</v>
      </c>
    </row>
    <row r="204" spans="1:9" x14ac:dyDescent="0.25">
      <c r="A204">
        <v>203</v>
      </c>
      <c r="D204">
        <v>90.662785000000014</v>
      </c>
      <c r="E204">
        <v>10.026598</v>
      </c>
    </row>
    <row r="205" spans="1:9" x14ac:dyDescent="0.25">
      <c r="A205">
        <v>204</v>
      </c>
      <c r="D205">
        <v>90.662785000000014</v>
      </c>
      <c r="E205">
        <v>10.026598</v>
      </c>
    </row>
    <row r="206" spans="1:9" x14ac:dyDescent="0.25">
      <c r="A206">
        <v>205</v>
      </c>
      <c r="D206">
        <v>90.662785000000014</v>
      </c>
      <c r="E206">
        <v>10.026598</v>
      </c>
    </row>
    <row r="207" spans="1:9" x14ac:dyDescent="0.25">
      <c r="A207">
        <v>206</v>
      </c>
      <c r="D207">
        <v>90.662785000000014</v>
      </c>
      <c r="E207">
        <v>10.026598</v>
      </c>
      <c r="F207">
        <v>98.243094000000013</v>
      </c>
      <c r="G207">
        <v>6.4264429999999999</v>
      </c>
    </row>
    <row r="208" spans="1:9" x14ac:dyDescent="0.25">
      <c r="A208">
        <v>207</v>
      </c>
      <c r="D208">
        <v>90.662785000000014</v>
      </c>
      <c r="E208">
        <v>10.026598</v>
      </c>
      <c r="F208">
        <v>98.205360000000013</v>
      </c>
      <c r="G208">
        <v>6.2853089999999998</v>
      </c>
    </row>
    <row r="209" spans="1:9" x14ac:dyDescent="0.25">
      <c r="A209">
        <v>208</v>
      </c>
      <c r="D209">
        <v>90.662785000000014</v>
      </c>
      <c r="E209">
        <v>10.026598</v>
      </c>
      <c r="F209">
        <v>98.205360000000013</v>
      </c>
      <c r="G209">
        <v>6.2853089999999998</v>
      </c>
    </row>
    <row r="210" spans="1:9" x14ac:dyDescent="0.25">
      <c r="A210">
        <v>209</v>
      </c>
      <c r="D210">
        <v>90.662785000000014</v>
      </c>
      <c r="E210">
        <v>10.026598</v>
      </c>
      <c r="F210">
        <v>98.205360000000013</v>
      </c>
      <c r="G210">
        <v>6.2853089999999998</v>
      </c>
    </row>
    <row r="211" spans="1:9" x14ac:dyDescent="0.25">
      <c r="A211">
        <v>210</v>
      </c>
      <c r="D211">
        <v>90.662785000000014</v>
      </c>
      <c r="E211">
        <v>10.026598</v>
      </c>
      <c r="F211">
        <v>98.205360000000013</v>
      </c>
      <c r="G211">
        <v>6.2853089999999998</v>
      </c>
    </row>
    <row r="212" spans="1:9" x14ac:dyDescent="0.25">
      <c r="A212">
        <v>211</v>
      </c>
      <c r="D212">
        <v>90.635052000000002</v>
      </c>
      <c r="E212">
        <v>10.023763000000001</v>
      </c>
      <c r="F212">
        <v>98.205360000000013</v>
      </c>
      <c r="G212">
        <v>6.2853089999999998</v>
      </c>
      <c r="H212">
        <v>95.199383000000012</v>
      </c>
      <c r="I212">
        <v>10.083918000000001</v>
      </c>
    </row>
    <row r="213" spans="1:9" x14ac:dyDescent="0.25">
      <c r="A213">
        <v>212</v>
      </c>
      <c r="F213">
        <v>98.205360000000013</v>
      </c>
      <c r="G213">
        <v>6.2853089999999998</v>
      </c>
      <c r="H213">
        <v>95.258247000000011</v>
      </c>
      <c r="I213">
        <v>10.226133000000001</v>
      </c>
    </row>
    <row r="214" spans="1:9" x14ac:dyDescent="0.25">
      <c r="A214">
        <v>213</v>
      </c>
      <c r="B214">
        <v>81.504948000000013</v>
      </c>
      <c r="C214">
        <v>8.4659800000000001</v>
      </c>
      <c r="F214">
        <v>98.205360000000013</v>
      </c>
      <c r="G214">
        <v>6.2853089999999998</v>
      </c>
      <c r="H214">
        <v>95.258247000000011</v>
      </c>
      <c r="I214">
        <v>10.226133000000001</v>
      </c>
    </row>
    <row r="215" spans="1:9" x14ac:dyDescent="0.25">
      <c r="A215">
        <v>214</v>
      </c>
      <c r="B215">
        <v>81.471855000000005</v>
      </c>
      <c r="C215">
        <v>8.4802060000000008</v>
      </c>
      <c r="F215">
        <v>98.205360000000013</v>
      </c>
      <c r="G215">
        <v>6.2853089999999998</v>
      </c>
      <c r="H215">
        <v>95.258247000000011</v>
      </c>
      <c r="I215">
        <v>10.226133000000001</v>
      </c>
    </row>
    <row r="216" spans="1:9" x14ac:dyDescent="0.25">
      <c r="A216">
        <v>215</v>
      </c>
      <c r="B216">
        <v>81.471855000000005</v>
      </c>
      <c r="C216">
        <v>8.4802060000000008</v>
      </c>
      <c r="F216">
        <v>98.205360000000013</v>
      </c>
      <c r="G216">
        <v>6.2853089999999998</v>
      </c>
      <c r="H216">
        <v>95.258247000000011</v>
      </c>
      <c r="I216">
        <v>10.226133000000001</v>
      </c>
    </row>
    <row r="217" spans="1:9" x14ac:dyDescent="0.25">
      <c r="A217">
        <v>216</v>
      </c>
      <c r="B217">
        <v>81.471855000000005</v>
      </c>
      <c r="C217">
        <v>8.4802060000000008</v>
      </c>
      <c r="F217">
        <v>98.205360000000013</v>
      </c>
      <c r="G217">
        <v>6.2853089999999998</v>
      </c>
      <c r="H217">
        <v>95.258247000000011</v>
      </c>
      <c r="I217">
        <v>10.226133000000001</v>
      </c>
    </row>
    <row r="218" spans="1:9" x14ac:dyDescent="0.25">
      <c r="A218">
        <v>217</v>
      </c>
      <c r="B218">
        <v>81.471855000000005</v>
      </c>
      <c r="C218">
        <v>8.4802060000000008</v>
      </c>
      <c r="F218">
        <v>98.205360000000013</v>
      </c>
      <c r="G218">
        <v>6.2853089999999998</v>
      </c>
      <c r="H218">
        <v>95.258247000000011</v>
      </c>
      <c r="I218">
        <v>10.226133000000001</v>
      </c>
    </row>
    <row r="219" spans="1:9" x14ac:dyDescent="0.25">
      <c r="A219">
        <v>218</v>
      </c>
      <c r="B219">
        <v>81.471855000000005</v>
      </c>
      <c r="C219">
        <v>8.4802060000000008</v>
      </c>
      <c r="F219">
        <v>98.205360000000013</v>
      </c>
      <c r="G219">
        <v>6.2853089999999998</v>
      </c>
      <c r="H219">
        <v>95.258247000000011</v>
      </c>
      <c r="I219">
        <v>10.226133000000001</v>
      </c>
    </row>
    <row r="220" spans="1:9" x14ac:dyDescent="0.25">
      <c r="A220">
        <v>219</v>
      </c>
      <c r="B220">
        <v>81.471855000000005</v>
      </c>
      <c r="C220">
        <v>8.4802060000000008</v>
      </c>
      <c r="F220">
        <v>98.205360000000013</v>
      </c>
      <c r="G220">
        <v>6.2853089999999998</v>
      </c>
      <c r="H220">
        <v>95.258247000000011</v>
      </c>
      <c r="I220">
        <v>10.226133000000001</v>
      </c>
    </row>
    <row r="221" spans="1:9" x14ac:dyDescent="0.25">
      <c r="A221">
        <v>220</v>
      </c>
      <c r="B221">
        <v>81.471855000000005</v>
      </c>
      <c r="C221">
        <v>8.4802060000000008</v>
      </c>
      <c r="F221">
        <v>98.205360000000013</v>
      </c>
      <c r="G221">
        <v>6.2853089999999998</v>
      </c>
      <c r="H221">
        <v>95.258247000000011</v>
      </c>
      <c r="I221">
        <v>10.226133000000001</v>
      </c>
    </row>
    <row r="222" spans="1:9" x14ac:dyDescent="0.25">
      <c r="A222">
        <v>221</v>
      </c>
      <c r="B222">
        <v>81.471855000000005</v>
      </c>
      <c r="C222">
        <v>8.4802060000000008</v>
      </c>
      <c r="F222">
        <v>98.243094000000013</v>
      </c>
      <c r="G222">
        <v>6.4264429999999999</v>
      </c>
      <c r="H222">
        <v>95.258247000000011</v>
      </c>
      <c r="I222">
        <v>10.226133000000001</v>
      </c>
    </row>
    <row r="223" spans="1:9" x14ac:dyDescent="0.25">
      <c r="A223">
        <v>222</v>
      </c>
      <c r="B223">
        <v>81.471855000000005</v>
      </c>
      <c r="C223">
        <v>8.4802060000000008</v>
      </c>
      <c r="H223">
        <v>95.258247000000011</v>
      </c>
      <c r="I223">
        <v>10.226133000000001</v>
      </c>
    </row>
    <row r="224" spans="1:9" x14ac:dyDescent="0.25">
      <c r="A224">
        <v>223</v>
      </c>
      <c r="B224">
        <v>81.471855000000005</v>
      </c>
      <c r="C224">
        <v>8.4802060000000008</v>
      </c>
      <c r="H224">
        <v>95.258247000000011</v>
      </c>
      <c r="I224">
        <v>10.226133000000001</v>
      </c>
    </row>
    <row r="225" spans="1:9" x14ac:dyDescent="0.25">
      <c r="A225">
        <v>224</v>
      </c>
      <c r="B225">
        <v>81.471855000000005</v>
      </c>
      <c r="C225">
        <v>8.4802060000000008</v>
      </c>
      <c r="H225">
        <v>95.258247000000011</v>
      </c>
      <c r="I225">
        <v>10.226133000000001</v>
      </c>
    </row>
    <row r="226" spans="1:9" x14ac:dyDescent="0.25">
      <c r="A226">
        <v>225</v>
      </c>
      <c r="B226">
        <v>81.471855000000005</v>
      </c>
      <c r="C226">
        <v>8.4802060000000008</v>
      </c>
      <c r="H226">
        <v>95.258247000000011</v>
      </c>
      <c r="I226">
        <v>10.226133000000001</v>
      </c>
    </row>
    <row r="227" spans="1:9" x14ac:dyDescent="0.25">
      <c r="A227">
        <v>226</v>
      </c>
      <c r="B227">
        <v>81.471855000000005</v>
      </c>
      <c r="C227">
        <v>8.4802060000000008</v>
      </c>
      <c r="H227">
        <v>95.199383000000012</v>
      </c>
      <c r="I227">
        <v>10.083918000000001</v>
      </c>
    </row>
    <row r="228" spans="1:9" x14ac:dyDescent="0.25">
      <c r="A228">
        <v>227</v>
      </c>
      <c r="B228">
        <v>81.504948000000013</v>
      </c>
      <c r="C228">
        <v>8.4659800000000001</v>
      </c>
      <c r="D228">
        <v>74.433196000000009</v>
      </c>
      <c r="E228">
        <v>10.526392</v>
      </c>
    </row>
    <row r="229" spans="1:9" x14ac:dyDescent="0.25">
      <c r="A229">
        <v>228</v>
      </c>
      <c r="B229">
        <v>81.504948000000013</v>
      </c>
      <c r="C229">
        <v>8.4659800000000001</v>
      </c>
      <c r="D229">
        <v>74.378866000000002</v>
      </c>
      <c r="E229">
        <v>10.525463999999999</v>
      </c>
    </row>
    <row r="230" spans="1:9" x14ac:dyDescent="0.25">
      <c r="A230">
        <v>229</v>
      </c>
      <c r="D230">
        <v>74.378866000000002</v>
      </c>
      <c r="E230">
        <v>10.525463999999999</v>
      </c>
    </row>
    <row r="231" spans="1:9" x14ac:dyDescent="0.25">
      <c r="A231">
        <v>230</v>
      </c>
      <c r="D231">
        <v>74.378866000000002</v>
      </c>
      <c r="E231">
        <v>10.525463999999999</v>
      </c>
      <c r="F231">
        <v>82.138557000000006</v>
      </c>
      <c r="G231">
        <v>7.2279900000000001</v>
      </c>
    </row>
    <row r="232" spans="1:9" x14ac:dyDescent="0.25">
      <c r="A232">
        <v>231</v>
      </c>
      <c r="D232">
        <v>74.378866000000002</v>
      </c>
      <c r="E232">
        <v>10.525463999999999</v>
      </c>
      <c r="F232">
        <v>82.22108200000001</v>
      </c>
      <c r="G232">
        <v>7.1832469999999997</v>
      </c>
    </row>
    <row r="233" spans="1:9" x14ac:dyDescent="0.25">
      <c r="A233">
        <v>232</v>
      </c>
      <c r="D233">
        <v>74.378866000000002</v>
      </c>
      <c r="E233">
        <v>10.525463999999999</v>
      </c>
      <c r="F233">
        <v>82.22108200000001</v>
      </c>
      <c r="G233">
        <v>7.1832469999999997</v>
      </c>
    </row>
    <row r="234" spans="1:9" x14ac:dyDescent="0.25">
      <c r="A234">
        <v>233</v>
      </c>
      <c r="D234">
        <v>74.378866000000002</v>
      </c>
      <c r="E234">
        <v>10.525463999999999</v>
      </c>
      <c r="F234">
        <v>82.22108200000001</v>
      </c>
      <c r="G234">
        <v>7.1832469999999997</v>
      </c>
    </row>
    <row r="235" spans="1:9" x14ac:dyDescent="0.25">
      <c r="A235">
        <v>234</v>
      </c>
      <c r="D235">
        <v>74.378866000000002</v>
      </c>
      <c r="E235">
        <v>10.525463999999999</v>
      </c>
      <c r="F235">
        <v>82.22108200000001</v>
      </c>
      <c r="G235">
        <v>7.1832469999999997</v>
      </c>
    </row>
    <row r="236" spans="1:9" x14ac:dyDescent="0.25">
      <c r="A236">
        <v>235</v>
      </c>
      <c r="D236">
        <v>74.378866000000002</v>
      </c>
      <c r="E236">
        <v>10.525463999999999</v>
      </c>
      <c r="F236">
        <v>82.22108200000001</v>
      </c>
      <c r="G236">
        <v>7.1832469999999997</v>
      </c>
    </row>
    <row r="237" spans="1:9" x14ac:dyDescent="0.25">
      <c r="A237">
        <v>236</v>
      </c>
      <c r="D237">
        <v>74.378866000000002</v>
      </c>
      <c r="E237">
        <v>10.525463999999999</v>
      </c>
      <c r="F237">
        <v>82.22108200000001</v>
      </c>
      <c r="G237">
        <v>7.1832469999999997</v>
      </c>
    </row>
    <row r="238" spans="1:9" x14ac:dyDescent="0.25">
      <c r="A238">
        <v>237</v>
      </c>
      <c r="D238">
        <v>74.378866000000002</v>
      </c>
      <c r="E238">
        <v>10.525463999999999</v>
      </c>
      <c r="F238">
        <v>82.22108200000001</v>
      </c>
      <c r="G238">
        <v>7.1832469999999997</v>
      </c>
    </row>
    <row r="239" spans="1:9" x14ac:dyDescent="0.25">
      <c r="A239">
        <v>238</v>
      </c>
      <c r="D239">
        <v>74.378866000000002</v>
      </c>
      <c r="E239">
        <v>10.525463999999999</v>
      </c>
      <c r="F239">
        <v>82.22108200000001</v>
      </c>
      <c r="G239">
        <v>7.1832469999999997</v>
      </c>
    </row>
    <row r="240" spans="1:9" x14ac:dyDescent="0.25">
      <c r="A240">
        <v>239</v>
      </c>
      <c r="D240">
        <v>74.378866000000002</v>
      </c>
      <c r="E240">
        <v>10.525463999999999</v>
      </c>
      <c r="F240">
        <v>82.22108200000001</v>
      </c>
      <c r="G240">
        <v>7.1832469999999997</v>
      </c>
    </row>
    <row r="241" spans="1:9" x14ac:dyDescent="0.25">
      <c r="A241">
        <v>240</v>
      </c>
      <c r="D241">
        <v>74.378866000000002</v>
      </c>
      <c r="E241">
        <v>10.525463999999999</v>
      </c>
      <c r="F241">
        <v>82.22108200000001</v>
      </c>
      <c r="G241">
        <v>7.1832469999999997</v>
      </c>
    </row>
    <row r="242" spans="1:9" x14ac:dyDescent="0.25">
      <c r="A242">
        <v>241</v>
      </c>
      <c r="B242">
        <v>68.66298900000001</v>
      </c>
      <c r="C242">
        <v>8.2902059999999995</v>
      </c>
      <c r="D242">
        <v>74.433196000000009</v>
      </c>
      <c r="E242">
        <v>10.526392</v>
      </c>
      <c r="F242">
        <v>82.22108200000001</v>
      </c>
      <c r="G242">
        <v>7.1832469999999997</v>
      </c>
    </row>
    <row r="243" spans="1:9" x14ac:dyDescent="0.25">
      <c r="A243">
        <v>242</v>
      </c>
      <c r="B243">
        <v>68.634484</v>
      </c>
      <c r="C243">
        <v>8.2307729999999992</v>
      </c>
      <c r="F243">
        <v>82.22108200000001</v>
      </c>
      <c r="G243">
        <v>7.1832469999999997</v>
      </c>
    </row>
    <row r="244" spans="1:9" x14ac:dyDescent="0.25">
      <c r="A244">
        <v>243</v>
      </c>
      <c r="B244">
        <v>68.634484</v>
      </c>
      <c r="C244">
        <v>8.2307729999999992</v>
      </c>
      <c r="F244">
        <v>82.22108200000001</v>
      </c>
      <c r="G244">
        <v>7.1832469999999997</v>
      </c>
    </row>
    <row r="245" spans="1:9" x14ac:dyDescent="0.25">
      <c r="A245">
        <v>244</v>
      </c>
      <c r="B245">
        <v>68.634484</v>
      </c>
      <c r="C245">
        <v>8.2307729999999992</v>
      </c>
      <c r="F245">
        <v>82.22108200000001</v>
      </c>
      <c r="G245">
        <v>7.1832469999999997</v>
      </c>
      <c r="H245">
        <v>76.398402000000004</v>
      </c>
      <c r="I245">
        <v>10.668248</v>
      </c>
    </row>
    <row r="246" spans="1:9" x14ac:dyDescent="0.25">
      <c r="A246">
        <v>245</v>
      </c>
      <c r="B246">
        <v>68.634484</v>
      </c>
      <c r="C246">
        <v>8.2307729999999992</v>
      </c>
      <c r="F246">
        <v>82.22108200000001</v>
      </c>
      <c r="G246">
        <v>7.1832469999999997</v>
      </c>
      <c r="H246">
        <v>76.326907000000006</v>
      </c>
      <c r="I246">
        <v>10.725</v>
      </c>
    </row>
    <row r="247" spans="1:9" x14ac:dyDescent="0.25">
      <c r="A247">
        <v>246</v>
      </c>
      <c r="B247">
        <v>68.634484</v>
      </c>
      <c r="C247">
        <v>8.2307729999999992</v>
      </c>
      <c r="F247">
        <v>82.22108200000001</v>
      </c>
      <c r="G247">
        <v>7.1832469999999997</v>
      </c>
      <c r="H247">
        <v>76.326907000000006</v>
      </c>
      <c r="I247">
        <v>10.725</v>
      </c>
    </row>
    <row r="248" spans="1:9" x14ac:dyDescent="0.25">
      <c r="A248">
        <v>247</v>
      </c>
      <c r="B248">
        <v>68.634484</v>
      </c>
      <c r="C248">
        <v>8.2307729999999992</v>
      </c>
      <c r="F248">
        <v>82.138557000000006</v>
      </c>
      <c r="G248">
        <v>7.2279900000000001</v>
      </c>
      <c r="H248">
        <v>76.326907000000006</v>
      </c>
      <c r="I248">
        <v>10.725</v>
      </c>
    </row>
    <row r="249" spans="1:9" x14ac:dyDescent="0.25">
      <c r="A249">
        <v>248</v>
      </c>
      <c r="B249">
        <v>68.634484</v>
      </c>
      <c r="C249">
        <v>8.2307729999999992</v>
      </c>
      <c r="F249">
        <v>82.138557000000006</v>
      </c>
      <c r="G249">
        <v>7.2279900000000001</v>
      </c>
      <c r="H249">
        <v>76.326907000000006</v>
      </c>
      <c r="I249">
        <v>10.725</v>
      </c>
    </row>
    <row r="250" spans="1:9" x14ac:dyDescent="0.25">
      <c r="A250">
        <v>249</v>
      </c>
      <c r="B250">
        <v>68.634484</v>
      </c>
      <c r="C250">
        <v>8.2307729999999992</v>
      </c>
      <c r="F250">
        <v>82.138557000000006</v>
      </c>
      <c r="G250">
        <v>7.2279900000000001</v>
      </c>
      <c r="H250">
        <v>76.326907000000006</v>
      </c>
      <c r="I250">
        <v>10.725</v>
      </c>
    </row>
    <row r="251" spans="1:9" x14ac:dyDescent="0.25">
      <c r="A251">
        <v>250</v>
      </c>
      <c r="B251">
        <v>68.634484</v>
      </c>
      <c r="C251">
        <v>8.2307729999999992</v>
      </c>
      <c r="H251">
        <v>76.326907000000006</v>
      </c>
      <c r="I251">
        <v>10.725</v>
      </c>
    </row>
    <row r="252" spans="1:9" x14ac:dyDescent="0.25">
      <c r="A252">
        <v>251</v>
      </c>
      <c r="B252">
        <v>68.634484</v>
      </c>
      <c r="C252">
        <v>8.2307729999999992</v>
      </c>
      <c r="H252">
        <v>76.326907000000006</v>
      </c>
      <c r="I252">
        <v>10.725</v>
      </c>
    </row>
    <row r="253" spans="1:9" x14ac:dyDescent="0.25">
      <c r="A253">
        <v>252</v>
      </c>
      <c r="B253">
        <v>68.634484</v>
      </c>
      <c r="C253">
        <v>8.2307729999999992</v>
      </c>
      <c r="H253">
        <v>76.326907000000006</v>
      </c>
      <c r="I253">
        <v>10.725</v>
      </c>
    </row>
    <row r="254" spans="1:9" x14ac:dyDescent="0.25">
      <c r="A254">
        <v>253</v>
      </c>
      <c r="B254">
        <v>68.634484</v>
      </c>
      <c r="C254">
        <v>8.2307729999999992</v>
      </c>
      <c r="H254">
        <v>76.326907000000006</v>
      </c>
      <c r="I254">
        <v>10.725</v>
      </c>
    </row>
    <row r="255" spans="1:9" x14ac:dyDescent="0.25">
      <c r="A255">
        <v>254</v>
      </c>
      <c r="B255">
        <v>68.634484</v>
      </c>
      <c r="C255">
        <v>8.2307729999999992</v>
      </c>
      <c r="H255">
        <v>76.326907000000006</v>
      </c>
      <c r="I255">
        <v>10.725</v>
      </c>
    </row>
    <row r="256" spans="1:9" x14ac:dyDescent="0.25">
      <c r="A256">
        <v>255</v>
      </c>
      <c r="B256">
        <v>68.66298900000001</v>
      </c>
      <c r="C256">
        <v>8.2902059999999995</v>
      </c>
      <c r="H256">
        <v>76.326907000000006</v>
      </c>
      <c r="I256">
        <v>10.725</v>
      </c>
    </row>
    <row r="257" spans="1:9" x14ac:dyDescent="0.25">
      <c r="A257">
        <v>256</v>
      </c>
      <c r="H257">
        <v>76.326907000000006</v>
      </c>
      <c r="I257">
        <v>10.725</v>
      </c>
    </row>
    <row r="258" spans="1:9" x14ac:dyDescent="0.25">
      <c r="A258">
        <v>257</v>
      </c>
      <c r="D258">
        <v>56.321105000000003</v>
      </c>
      <c r="E258">
        <v>8.7534659999999995</v>
      </c>
      <c r="H258">
        <v>76.326907000000006</v>
      </c>
      <c r="I258">
        <v>10.725</v>
      </c>
    </row>
    <row r="259" spans="1:9" x14ac:dyDescent="0.25">
      <c r="A259">
        <v>258</v>
      </c>
      <c r="D259">
        <v>56.326312000000001</v>
      </c>
      <c r="E259">
        <v>8.8186599999999995</v>
      </c>
      <c r="H259">
        <v>76.398402000000004</v>
      </c>
      <c r="I259">
        <v>10.668248</v>
      </c>
    </row>
    <row r="260" spans="1:9" x14ac:dyDescent="0.25">
      <c r="A260">
        <v>259</v>
      </c>
      <c r="D260">
        <v>56.326312000000001</v>
      </c>
      <c r="E260">
        <v>8.8186599999999995</v>
      </c>
    </row>
    <row r="261" spans="1:9" x14ac:dyDescent="0.25">
      <c r="A261">
        <v>260</v>
      </c>
      <c r="D261">
        <v>56.326312000000001</v>
      </c>
      <c r="E261">
        <v>8.8186599999999995</v>
      </c>
    </row>
    <row r="262" spans="1:9" x14ac:dyDescent="0.25">
      <c r="A262">
        <v>261</v>
      </c>
      <c r="D262">
        <v>56.326312000000001</v>
      </c>
      <c r="E262">
        <v>8.8186599999999995</v>
      </c>
      <c r="F262">
        <v>68.623608000000004</v>
      </c>
      <c r="G262">
        <v>7.109381</v>
      </c>
    </row>
    <row r="263" spans="1:9" x14ac:dyDescent="0.25">
      <c r="A263">
        <v>262</v>
      </c>
      <c r="D263">
        <v>56.326312000000001</v>
      </c>
      <c r="E263">
        <v>8.8186599999999995</v>
      </c>
      <c r="F263">
        <v>68.634484</v>
      </c>
      <c r="G263">
        <v>7.0336080000000001</v>
      </c>
    </row>
    <row r="264" spans="1:9" x14ac:dyDescent="0.25">
      <c r="A264">
        <v>263</v>
      </c>
      <c r="D264">
        <v>56.326312000000001</v>
      </c>
      <c r="E264">
        <v>8.8186599999999995</v>
      </c>
      <c r="F264">
        <v>68.634484</v>
      </c>
      <c r="G264">
        <v>7.0336080000000001</v>
      </c>
    </row>
    <row r="265" spans="1:9" x14ac:dyDescent="0.25">
      <c r="A265">
        <v>264</v>
      </c>
      <c r="D265">
        <v>56.326312000000001</v>
      </c>
      <c r="E265">
        <v>8.8186599999999995</v>
      </c>
      <c r="F265">
        <v>68.634484</v>
      </c>
      <c r="G265">
        <v>7.0336080000000001</v>
      </c>
    </row>
    <row r="266" spans="1:9" x14ac:dyDescent="0.25">
      <c r="A266">
        <v>265</v>
      </c>
      <c r="D266">
        <v>56.326312000000001</v>
      </c>
      <c r="E266">
        <v>8.8186599999999995</v>
      </c>
      <c r="F266">
        <v>68.634484</v>
      </c>
      <c r="G266">
        <v>7.0336080000000001</v>
      </c>
    </row>
    <row r="267" spans="1:9" x14ac:dyDescent="0.25">
      <c r="A267">
        <v>266</v>
      </c>
      <c r="D267">
        <v>56.326312000000001</v>
      </c>
      <c r="E267">
        <v>8.8186599999999995</v>
      </c>
      <c r="F267">
        <v>68.634484</v>
      </c>
      <c r="G267">
        <v>7.0336080000000001</v>
      </c>
    </row>
    <row r="268" spans="1:9" x14ac:dyDescent="0.25">
      <c r="A268">
        <v>267</v>
      </c>
      <c r="D268">
        <v>56.326312000000001</v>
      </c>
      <c r="E268">
        <v>8.8186599999999995</v>
      </c>
      <c r="F268">
        <v>68.634484</v>
      </c>
      <c r="G268">
        <v>7.0336080000000001</v>
      </c>
    </row>
    <row r="269" spans="1:9" x14ac:dyDescent="0.25">
      <c r="A269">
        <v>268</v>
      </c>
      <c r="D269">
        <v>56.326312000000001</v>
      </c>
      <c r="E269">
        <v>8.8186599999999995</v>
      </c>
      <c r="F269">
        <v>68.634484</v>
      </c>
      <c r="G269">
        <v>7.0336080000000001</v>
      </c>
    </row>
    <row r="270" spans="1:9" x14ac:dyDescent="0.25">
      <c r="A270">
        <v>269</v>
      </c>
      <c r="B270">
        <v>48.493327000000001</v>
      </c>
      <c r="C270">
        <v>6.654077</v>
      </c>
      <c r="D270">
        <v>56.326312000000001</v>
      </c>
      <c r="E270">
        <v>8.8186599999999995</v>
      </c>
      <c r="F270">
        <v>68.634484</v>
      </c>
      <c r="G270">
        <v>7.0336080000000001</v>
      </c>
    </row>
    <row r="271" spans="1:9" x14ac:dyDescent="0.25">
      <c r="A271">
        <v>270</v>
      </c>
      <c r="B271">
        <v>48.454532</v>
      </c>
      <c r="C271">
        <v>6.6013799999999998</v>
      </c>
      <c r="D271">
        <v>56.326312000000001</v>
      </c>
      <c r="E271">
        <v>8.8186599999999995</v>
      </c>
      <c r="F271">
        <v>68.634484</v>
      </c>
      <c r="G271">
        <v>7.0336080000000001</v>
      </c>
    </row>
    <row r="272" spans="1:9" x14ac:dyDescent="0.25">
      <c r="A272">
        <v>271</v>
      </c>
      <c r="B272">
        <v>48.454532</v>
      </c>
      <c r="C272">
        <v>6.6013799999999998</v>
      </c>
      <c r="D272">
        <v>56.321105000000003</v>
      </c>
      <c r="E272">
        <v>8.7534659999999995</v>
      </c>
      <c r="F272">
        <v>68.634484</v>
      </c>
      <c r="G272">
        <v>7.0336080000000001</v>
      </c>
    </row>
    <row r="273" spans="1:9" x14ac:dyDescent="0.25">
      <c r="A273">
        <v>272</v>
      </c>
      <c r="B273">
        <v>48.454532</v>
      </c>
      <c r="C273">
        <v>6.6013799999999998</v>
      </c>
      <c r="F273">
        <v>68.634484</v>
      </c>
      <c r="G273">
        <v>7.0336080000000001</v>
      </c>
    </row>
    <row r="274" spans="1:9" x14ac:dyDescent="0.25">
      <c r="A274">
        <v>273</v>
      </c>
      <c r="B274">
        <v>48.454532</v>
      </c>
      <c r="C274">
        <v>6.6013799999999998</v>
      </c>
      <c r="F274">
        <v>68.634484</v>
      </c>
      <c r="G274">
        <v>7.0336080000000001</v>
      </c>
    </row>
    <row r="275" spans="1:9" x14ac:dyDescent="0.25">
      <c r="A275">
        <v>274</v>
      </c>
      <c r="B275">
        <v>48.454532</v>
      </c>
      <c r="C275">
        <v>6.6013799999999998</v>
      </c>
      <c r="F275">
        <v>68.634484</v>
      </c>
      <c r="G275">
        <v>7.0336080000000001</v>
      </c>
    </row>
    <row r="276" spans="1:9" x14ac:dyDescent="0.25">
      <c r="A276">
        <v>275</v>
      </c>
      <c r="B276">
        <v>48.454532</v>
      </c>
      <c r="C276">
        <v>6.6013799999999998</v>
      </c>
      <c r="F276">
        <v>68.634484</v>
      </c>
      <c r="G276">
        <v>7.0336080000000001</v>
      </c>
    </row>
    <row r="277" spans="1:9" x14ac:dyDescent="0.25">
      <c r="A277">
        <v>276</v>
      </c>
      <c r="B277">
        <v>48.454532</v>
      </c>
      <c r="C277">
        <v>6.6013799999999998</v>
      </c>
      <c r="F277">
        <v>68.634484</v>
      </c>
      <c r="G277">
        <v>7.0336080000000001</v>
      </c>
    </row>
    <row r="278" spans="1:9" x14ac:dyDescent="0.25">
      <c r="A278">
        <v>277</v>
      </c>
      <c r="B278">
        <v>48.454532</v>
      </c>
      <c r="C278">
        <v>6.6013799999999998</v>
      </c>
      <c r="F278">
        <v>68.634484</v>
      </c>
      <c r="G278">
        <v>7.0834539999999997</v>
      </c>
      <c r="H278">
        <v>57.996734000000004</v>
      </c>
      <c r="I278">
        <v>8.3811499999999999</v>
      </c>
    </row>
    <row r="279" spans="1:9" x14ac:dyDescent="0.25">
      <c r="A279">
        <v>278</v>
      </c>
      <c r="B279">
        <v>48.454532</v>
      </c>
      <c r="C279">
        <v>6.6013799999999998</v>
      </c>
      <c r="F279">
        <v>68.634484</v>
      </c>
      <c r="G279">
        <v>7.0834539999999997</v>
      </c>
      <c r="H279">
        <v>57.941065999999999</v>
      </c>
      <c r="I279">
        <v>8.3147070000000003</v>
      </c>
    </row>
    <row r="280" spans="1:9" x14ac:dyDescent="0.25">
      <c r="A280">
        <v>279</v>
      </c>
      <c r="B280">
        <v>48.454532</v>
      </c>
      <c r="C280">
        <v>6.6013799999999998</v>
      </c>
      <c r="F280">
        <v>68.623608000000004</v>
      </c>
      <c r="G280">
        <v>7.109381</v>
      </c>
      <c r="H280">
        <v>57.941065999999999</v>
      </c>
      <c r="I280">
        <v>8.3651119999999999</v>
      </c>
    </row>
    <row r="281" spans="1:9" x14ac:dyDescent="0.25">
      <c r="A281">
        <v>280</v>
      </c>
      <c r="B281">
        <v>48.454532</v>
      </c>
      <c r="C281">
        <v>6.6013799999999998</v>
      </c>
      <c r="F281">
        <v>68.623608000000004</v>
      </c>
      <c r="G281">
        <v>7.109381</v>
      </c>
      <c r="H281">
        <v>57.941065999999999</v>
      </c>
      <c r="I281">
        <v>8.3651119999999999</v>
      </c>
    </row>
    <row r="282" spans="1:9" x14ac:dyDescent="0.25">
      <c r="A282">
        <v>281</v>
      </c>
      <c r="B282">
        <v>48.454532</v>
      </c>
      <c r="C282">
        <v>6.6013799999999998</v>
      </c>
      <c r="H282">
        <v>57.941065999999999</v>
      </c>
      <c r="I282">
        <v>8.3651119999999999</v>
      </c>
    </row>
    <row r="283" spans="1:9" x14ac:dyDescent="0.25">
      <c r="A283">
        <v>282</v>
      </c>
      <c r="B283">
        <v>48.454532</v>
      </c>
      <c r="C283">
        <v>6.6013799999999998</v>
      </c>
      <c r="H283">
        <v>57.941065999999999</v>
      </c>
      <c r="I283">
        <v>8.3651119999999999</v>
      </c>
    </row>
    <row r="284" spans="1:9" x14ac:dyDescent="0.25">
      <c r="A284">
        <v>283</v>
      </c>
      <c r="B284">
        <v>48.454532</v>
      </c>
      <c r="C284">
        <v>6.6013799999999998</v>
      </c>
      <c r="H284">
        <v>57.941065999999999</v>
      </c>
      <c r="I284">
        <v>8.3651119999999999</v>
      </c>
    </row>
    <row r="285" spans="1:9" x14ac:dyDescent="0.25">
      <c r="A285">
        <v>284</v>
      </c>
      <c r="B285">
        <v>48.454532</v>
      </c>
      <c r="C285">
        <v>6.6013799999999998</v>
      </c>
      <c r="H285">
        <v>57.941065999999999</v>
      </c>
      <c r="I285">
        <v>8.3651119999999999</v>
      </c>
    </row>
    <row r="286" spans="1:9" x14ac:dyDescent="0.25">
      <c r="A286">
        <v>285</v>
      </c>
      <c r="B286">
        <v>48.454532</v>
      </c>
      <c r="C286">
        <v>6.6013799999999998</v>
      </c>
      <c r="H286">
        <v>57.941065999999999</v>
      </c>
      <c r="I286">
        <v>8.3651119999999999</v>
      </c>
    </row>
    <row r="287" spans="1:9" x14ac:dyDescent="0.25">
      <c r="A287">
        <v>286</v>
      </c>
      <c r="B287">
        <v>48.493327000000001</v>
      </c>
      <c r="C287">
        <v>6.654077</v>
      </c>
      <c r="D287">
        <v>37.915362999999999</v>
      </c>
      <c r="E287">
        <v>10.010901</v>
      </c>
      <c r="H287">
        <v>57.941065999999999</v>
      </c>
      <c r="I287">
        <v>8.3651119999999999</v>
      </c>
    </row>
    <row r="288" spans="1:9" x14ac:dyDescent="0.25">
      <c r="A288">
        <v>287</v>
      </c>
      <c r="D288">
        <v>37.908382000000003</v>
      </c>
      <c r="E288">
        <v>9.9272740000000006</v>
      </c>
      <c r="H288">
        <v>57.941065999999999</v>
      </c>
      <c r="I288">
        <v>8.3651119999999999</v>
      </c>
    </row>
    <row r="289" spans="1:9" x14ac:dyDescent="0.25">
      <c r="A289">
        <v>288</v>
      </c>
      <c r="D289">
        <v>37.908382000000003</v>
      </c>
      <c r="E289">
        <v>9.9272740000000006</v>
      </c>
      <c r="H289">
        <v>57.941065999999999</v>
      </c>
      <c r="I289">
        <v>8.3651119999999999</v>
      </c>
    </row>
    <row r="290" spans="1:9" x14ac:dyDescent="0.25">
      <c r="A290">
        <v>289</v>
      </c>
      <c r="D290">
        <v>37.908382000000003</v>
      </c>
      <c r="E290">
        <v>9.9272740000000006</v>
      </c>
      <c r="H290">
        <v>57.941065999999999</v>
      </c>
      <c r="I290">
        <v>8.3651119999999999</v>
      </c>
    </row>
    <row r="291" spans="1:9" x14ac:dyDescent="0.25">
      <c r="A291">
        <v>290</v>
      </c>
      <c r="D291">
        <v>37.908382000000003</v>
      </c>
      <c r="E291">
        <v>9.9272740000000006</v>
      </c>
      <c r="H291">
        <v>57.941065999999999</v>
      </c>
      <c r="I291">
        <v>8.3651119999999999</v>
      </c>
    </row>
    <row r="292" spans="1:9" x14ac:dyDescent="0.25">
      <c r="A292">
        <v>291</v>
      </c>
      <c r="D292">
        <v>37.908382000000003</v>
      </c>
      <c r="E292">
        <v>9.9272740000000006</v>
      </c>
      <c r="H292">
        <v>57.941065999999999</v>
      </c>
      <c r="I292">
        <v>8.3651119999999999</v>
      </c>
    </row>
    <row r="293" spans="1:9" x14ac:dyDescent="0.25">
      <c r="A293">
        <v>292</v>
      </c>
      <c r="D293">
        <v>37.908382000000003</v>
      </c>
      <c r="E293">
        <v>9.9272740000000006</v>
      </c>
      <c r="H293">
        <v>57.941065999999999</v>
      </c>
      <c r="I293">
        <v>8.3651119999999999</v>
      </c>
    </row>
    <row r="294" spans="1:9" x14ac:dyDescent="0.25">
      <c r="A294">
        <v>293</v>
      </c>
      <c r="D294">
        <v>37.908382000000003</v>
      </c>
      <c r="E294">
        <v>9.9272740000000006</v>
      </c>
      <c r="F294">
        <v>48.024206999999997</v>
      </c>
      <c r="G294">
        <v>5.7107919999999996</v>
      </c>
      <c r="H294">
        <v>57.996734000000004</v>
      </c>
      <c r="I294">
        <v>8.3811499999999999</v>
      </c>
    </row>
    <row r="295" spans="1:9" x14ac:dyDescent="0.25">
      <c r="A295">
        <v>294</v>
      </c>
      <c r="D295">
        <v>37.908382000000003</v>
      </c>
      <c r="E295">
        <v>9.9272740000000006</v>
      </c>
      <c r="F295">
        <v>48.000411</v>
      </c>
      <c r="G295">
        <v>5.5935259999999998</v>
      </c>
    </row>
    <row r="296" spans="1:9" x14ac:dyDescent="0.25">
      <c r="A296">
        <v>295</v>
      </c>
      <c r="D296">
        <v>37.908382000000003</v>
      </c>
      <c r="E296">
        <v>9.9272740000000006</v>
      </c>
      <c r="F296">
        <v>48.000411</v>
      </c>
      <c r="G296">
        <v>5.5935259999999998</v>
      </c>
    </row>
    <row r="297" spans="1:9" x14ac:dyDescent="0.25">
      <c r="A297">
        <v>296</v>
      </c>
      <c r="D297">
        <v>37.908382000000003</v>
      </c>
      <c r="E297">
        <v>9.9272740000000006</v>
      </c>
      <c r="F297">
        <v>48.000411</v>
      </c>
      <c r="G297">
        <v>5.5935259999999998</v>
      </c>
    </row>
    <row r="298" spans="1:9" x14ac:dyDescent="0.25">
      <c r="A298">
        <v>297</v>
      </c>
      <c r="D298">
        <v>37.908382000000003</v>
      </c>
      <c r="E298">
        <v>9.9272740000000006</v>
      </c>
      <c r="F298">
        <v>48.000411</v>
      </c>
      <c r="G298">
        <v>5.5935259999999998</v>
      </c>
    </row>
    <row r="299" spans="1:9" x14ac:dyDescent="0.25">
      <c r="A299">
        <v>298</v>
      </c>
      <c r="D299">
        <v>37.908382000000003</v>
      </c>
      <c r="E299">
        <v>9.9272740000000006</v>
      </c>
      <c r="F299">
        <v>48.000411</v>
      </c>
      <c r="G299">
        <v>5.5935259999999998</v>
      </c>
    </row>
    <row r="300" spans="1:9" x14ac:dyDescent="0.25">
      <c r="A300">
        <v>299</v>
      </c>
      <c r="D300">
        <v>37.908382000000003</v>
      </c>
      <c r="E300">
        <v>9.9272740000000006</v>
      </c>
      <c r="F300">
        <v>48.000411</v>
      </c>
      <c r="G300">
        <v>5.5935259999999998</v>
      </c>
    </row>
    <row r="301" spans="1:9" x14ac:dyDescent="0.25">
      <c r="A301">
        <v>300</v>
      </c>
      <c r="D301">
        <v>37.908382000000003</v>
      </c>
      <c r="E301">
        <v>9.9272740000000006</v>
      </c>
      <c r="F301">
        <v>48.000411</v>
      </c>
      <c r="G301">
        <v>5.5935259999999998</v>
      </c>
    </row>
    <row r="302" spans="1:9" x14ac:dyDescent="0.25">
      <c r="A302">
        <v>301</v>
      </c>
      <c r="B302">
        <v>30.621682</v>
      </c>
      <c r="C302">
        <v>6.8947019999999997</v>
      </c>
      <c r="D302">
        <v>37.908382000000003</v>
      </c>
      <c r="E302">
        <v>9.9272740000000006</v>
      </c>
      <c r="F302">
        <v>48.000411</v>
      </c>
      <c r="G302">
        <v>5.5935259999999998</v>
      </c>
    </row>
    <row r="303" spans="1:9" x14ac:dyDescent="0.25">
      <c r="A303">
        <v>302</v>
      </c>
      <c r="B303">
        <v>30.591689000000002</v>
      </c>
      <c r="C303">
        <v>6.9037620000000004</v>
      </c>
      <c r="D303">
        <v>37.908382000000003</v>
      </c>
      <c r="E303">
        <v>9.9272740000000006</v>
      </c>
      <c r="F303">
        <v>48.000411</v>
      </c>
      <c r="G303">
        <v>5.5935259999999998</v>
      </c>
    </row>
    <row r="304" spans="1:9" x14ac:dyDescent="0.25">
      <c r="A304">
        <v>303</v>
      </c>
      <c r="B304">
        <v>30.591689000000002</v>
      </c>
      <c r="C304">
        <v>6.9037620000000004</v>
      </c>
      <c r="D304">
        <v>37.908382000000003</v>
      </c>
      <c r="E304">
        <v>9.9272740000000006</v>
      </c>
      <c r="F304">
        <v>48.000411</v>
      </c>
      <c r="G304">
        <v>5.5935259999999998</v>
      </c>
    </row>
    <row r="305" spans="1:9" x14ac:dyDescent="0.25">
      <c r="A305">
        <v>304</v>
      </c>
      <c r="B305">
        <v>30.591689000000002</v>
      </c>
      <c r="C305">
        <v>6.9037620000000004</v>
      </c>
      <c r="D305">
        <v>37.915362999999999</v>
      </c>
      <c r="E305">
        <v>10.010901</v>
      </c>
      <c r="F305">
        <v>48.000411</v>
      </c>
      <c r="G305">
        <v>5.5935259999999998</v>
      </c>
    </row>
    <row r="306" spans="1:9" x14ac:dyDescent="0.25">
      <c r="A306">
        <v>305</v>
      </c>
      <c r="B306">
        <v>30.591689000000002</v>
      </c>
      <c r="C306">
        <v>6.9037620000000004</v>
      </c>
      <c r="F306">
        <v>48.000411</v>
      </c>
      <c r="G306">
        <v>5.5935259999999998</v>
      </c>
    </row>
    <row r="307" spans="1:9" x14ac:dyDescent="0.25">
      <c r="A307">
        <v>306</v>
      </c>
      <c r="B307">
        <v>30.591689000000002</v>
      </c>
      <c r="C307">
        <v>6.9037620000000004</v>
      </c>
      <c r="F307">
        <v>48.000411</v>
      </c>
      <c r="G307">
        <v>5.5935259999999998</v>
      </c>
    </row>
    <row r="308" spans="1:9" x14ac:dyDescent="0.25">
      <c r="A308">
        <v>307</v>
      </c>
      <c r="B308">
        <v>30.591689000000002</v>
      </c>
      <c r="C308">
        <v>6.9037620000000004</v>
      </c>
      <c r="F308">
        <v>48.000411</v>
      </c>
      <c r="G308">
        <v>5.5935259999999998</v>
      </c>
    </row>
    <row r="309" spans="1:9" x14ac:dyDescent="0.25">
      <c r="A309">
        <v>308</v>
      </c>
      <c r="B309">
        <v>30.591689000000002</v>
      </c>
      <c r="C309">
        <v>6.9037620000000004</v>
      </c>
      <c r="F309">
        <v>48.000411</v>
      </c>
      <c r="G309">
        <v>5.5935259999999998</v>
      </c>
      <c r="H309">
        <v>40.853369999999998</v>
      </c>
      <c r="I309">
        <v>9.2721549999999997</v>
      </c>
    </row>
    <row r="310" spans="1:9" x14ac:dyDescent="0.25">
      <c r="A310">
        <v>309</v>
      </c>
      <c r="B310">
        <v>30.591689000000002</v>
      </c>
      <c r="C310">
        <v>6.9037620000000004</v>
      </c>
      <c r="F310">
        <v>48.000411</v>
      </c>
      <c r="G310">
        <v>5.5935259999999998</v>
      </c>
      <c r="H310">
        <v>40.835090000000001</v>
      </c>
      <c r="I310">
        <v>9.1209900000000008</v>
      </c>
    </row>
    <row r="311" spans="1:9" x14ac:dyDescent="0.25">
      <c r="A311">
        <v>310</v>
      </c>
      <c r="B311">
        <v>30.591689000000002</v>
      </c>
      <c r="C311">
        <v>6.9037620000000004</v>
      </c>
      <c r="F311">
        <v>48.000411</v>
      </c>
      <c r="G311">
        <v>5.5935259999999998</v>
      </c>
      <c r="H311">
        <v>40.835090000000001</v>
      </c>
      <c r="I311">
        <v>9.1209900000000008</v>
      </c>
    </row>
    <row r="312" spans="1:9" x14ac:dyDescent="0.25">
      <c r="A312">
        <v>311</v>
      </c>
      <c r="B312">
        <v>30.591689000000002</v>
      </c>
      <c r="C312">
        <v>6.9037620000000004</v>
      </c>
      <c r="F312">
        <v>48.000411</v>
      </c>
      <c r="G312">
        <v>5.5935259999999998</v>
      </c>
      <c r="H312">
        <v>40.835090000000001</v>
      </c>
      <c r="I312">
        <v>9.1209900000000008</v>
      </c>
    </row>
    <row r="313" spans="1:9" x14ac:dyDescent="0.25">
      <c r="A313">
        <v>312</v>
      </c>
      <c r="B313">
        <v>30.591689000000002</v>
      </c>
      <c r="C313">
        <v>6.9037620000000004</v>
      </c>
      <c r="F313">
        <v>48.000411</v>
      </c>
      <c r="G313">
        <v>5.5935259999999998</v>
      </c>
      <c r="H313">
        <v>40.835090000000001</v>
      </c>
      <c r="I313">
        <v>9.1209900000000008</v>
      </c>
    </row>
    <row r="314" spans="1:9" x14ac:dyDescent="0.25">
      <c r="A314">
        <v>313</v>
      </c>
      <c r="B314">
        <v>30.591689000000002</v>
      </c>
      <c r="C314">
        <v>6.9037620000000004</v>
      </c>
      <c r="F314">
        <v>48.000411</v>
      </c>
      <c r="G314">
        <v>5.5935259999999998</v>
      </c>
      <c r="H314">
        <v>40.835090000000001</v>
      </c>
      <c r="I314">
        <v>9.1209900000000008</v>
      </c>
    </row>
    <row r="315" spans="1:9" x14ac:dyDescent="0.25">
      <c r="A315">
        <v>314</v>
      </c>
      <c r="B315">
        <v>30.591689000000002</v>
      </c>
      <c r="C315">
        <v>6.9037620000000004</v>
      </c>
      <c r="F315">
        <v>48.000411</v>
      </c>
      <c r="G315">
        <v>5.5935259999999998</v>
      </c>
      <c r="H315">
        <v>40.835090000000001</v>
      </c>
      <c r="I315">
        <v>9.1209900000000008</v>
      </c>
    </row>
    <row r="316" spans="1:9" x14ac:dyDescent="0.25">
      <c r="A316">
        <v>315</v>
      </c>
      <c r="B316">
        <v>30.591689000000002</v>
      </c>
      <c r="C316">
        <v>6.9037620000000004</v>
      </c>
      <c r="F316">
        <v>48.000411</v>
      </c>
      <c r="G316">
        <v>5.5935259999999998</v>
      </c>
      <c r="H316">
        <v>40.835090000000001</v>
      </c>
      <c r="I316">
        <v>9.1209900000000008</v>
      </c>
    </row>
    <row r="317" spans="1:9" x14ac:dyDescent="0.25">
      <c r="A317">
        <v>316</v>
      </c>
      <c r="B317">
        <v>30.591689000000002</v>
      </c>
      <c r="C317">
        <v>6.9037620000000004</v>
      </c>
      <c r="F317">
        <v>48.024206999999997</v>
      </c>
      <c r="G317">
        <v>5.7107919999999996</v>
      </c>
      <c r="H317">
        <v>40.835090000000001</v>
      </c>
      <c r="I317">
        <v>9.1209900000000008</v>
      </c>
    </row>
    <row r="318" spans="1:9" x14ac:dyDescent="0.25">
      <c r="A318">
        <v>317</v>
      </c>
      <c r="B318">
        <v>30.591689000000002</v>
      </c>
      <c r="C318">
        <v>6.9037620000000004</v>
      </c>
      <c r="H318">
        <v>40.835090000000001</v>
      </c>
      <c r="I318">
        <v>9.1209900000000008</v>
      </c>
    </row>
    <row r="319" spans="1:9" x14ac:dyDescent="0.25">
      <c r="A319">
        <v>318</v>
      </c>
      <c r="B319">
        <v>30.591689000000002</v>
      </c>
      <c r="C319">
        <v>6.9037620000000004</v>
      </c>
      <c r="H319">
        <v>40.835090000000001</v>
      </c>
      <c r="I319">
        <v>9.1209900000000008</v>
      </c>
    </row>
    <row r="320" spans="1:9" x14ac:dyDescent="0.25">
      <c r="A320">
        <v>319</v>
      </c>
      <c r="B320">
        <v>30.591689000000002</v>
      </c>
      <c r="C320">
        <v>6.9037620000000004</v>
      </c>
      <c r="D320">
        <v>22.736415000000001</v>
      </c>
      <c r="E320">
        <v>10.450075999999999</v>
      </c>
      <c r="H320">
        <v>40.835090000000001</v>
      </c>
      <c r="I320">
        <v>9.1209900000000008</v>
      </c>
    </row>
    <row r="321" spans="1:9" x14ac:dyDescent="0.25">
      <c r="A321">
        <v>320</v>
      </c>
      <c r="B321">
        <v>30.591689000000002</v>
      </c>
      <c r="C321">
        <v>6.9037620000000004</v>
      </c>
      <c r="D321">
        <v>22.770365999999996</v>
      </c>
      <c r="E321">
        <v>10.431227</v>
      </c>
      <c r="H321">
        <v>40.835090000000001</v>
      </c>
      <c r="I321">
        <v>9.1209900000000008</v>
      </c>
    </row>
    <row r="322" spans="1:9" x14ac:dyDescent="0.25">
      <c r="A322">
        <v>321</v>
      </c>
      <c r="B322">
        <v>30.591689000000002</v>
      </c>
      <c r="C322">
        <v>6.9037620000000004</v>
      </c>
      <c r="D322">
        <v>22.770365999999996</v>
      </c>
      <c r="E322">
        <v>10.431227</v>
      </c>
      <c r="H322">
        <v>40.835090000000001</v>
      </c>
      <c r="I322">
        <v>9.1209900000000008</v>
      </c>
    </row>
    <row r="323" spans="1:9" x14ac:dyDescent="0.25">
      <c r="A323">
        <v>322</v>
      </c>
      <c r="B323">
        <v>30.621682</v>
      </c>
      <c r="C323">
        <v>6.8947019999999997</v>
      </c>
      <c r="D323">
        <v>22.770365999999996</v>
      </c>
      <c r="E323">
        <v>10.431227</v>
      </c>
      <c r="H323">
        <v>40.835090000000001</v>
      </c>
      <c r="I323">
        <v>9.1209900000000008</v>
      </c>
    </row>
    <row r="324" spans="1:9" x14ac:dyDescent="0.25">
      <c r="A324">
        <v>323</v>
      </c>
      <c r="D324">
        <v>22.770365999999996</v>
      </c>
      <c r="E324">
        <v>10.431227</v>
      </c>
      <c r="H324">
        <v>40.835090000000001</v>
      </c>
      <c r="I324">
        <v>9.1209900000000008</v>
      </c>
    </row>
    <row r="325" spans="1:9" x14ac:dyDescent="0.25">
      <c r="A325">
        <v>324</v>
      </c>
      <c r="D325">
        <v>22.770365999999996</v>
      </c>
      <c r="E325">
        <v>10.431227</v>
      </c>
      <c r="H325">
        <v>40.835090000000001</v>
      </c>
      <c r="I325">
        <v>9.1209900000000008</v>
      </c>
    </row>
    <row r="326" spans="1:9" x14ac:dyDescent="0.25">
      <c r="A326">
        <v>325</v>
      </c>
      <c r="D326">
        <v>22.770365999999996</v>
      </c>
      <c r="E326">
        <v>10.431227</v>
      </c>
      <c r="H326">
        <v>40.835090000000001</v>
      </c>
      <c r="I326">
        <v>9.1209900000000008</v>
      </c>
    </row>
    <row r="327" spans="1:9" x14ac:dyDescent="0.25">
      <c r="A327">
        <v>326</v>
      </c>
      <c r="D327">
        <v>22.770365999999996</v>
      </c>
      <c r="E327">
        <v>10.431227</v>
      </c>
      <c r="H327">
        <v>40.835090000000001</v>
      </c>
      <c r="I327">
        <v>9.1209900000000008</v>
      </c>
    </row>
    <row r="328" spans="1:9" x14ac:dyDescent="0.25">
      <c r="A328">
        <v>327</v>
      </c>
      <c r="D328">
        <v>22.770365999999996</v>
      </c>
      <c r="E328">
        <v>10.431227</v>
      </c>
      <c r="H328">
        <v>40.835090000000001</v>
      </c>
      <c r="I328">
        <v>9.1209900000000008</v>
      </c>
    </row>
    <row r="329" spans="1:9" x14ac:dyDescent="0.25">
      <c r="A329">
        <v>328</v>
      </c>
      <c r="D329">
        <v>22.770365999999996</v>
      </c>
      <c r="E329">
        <v>10.431227</v>
      </c>
      <c r="H329">
        <v>40.835090000000001</v>
      </c>
      <c r="I329">
        <v>9.1209900000000008</v>
      </c>
    </row>
    <row r="330" spans="1:9" x14ac:dyDescent="0.25">
      <c r="A330">
        <v>329</v>
      </c>
      <c r="D330">
        <v>22.770365999999996</v>
      </c>
      <c r="E330">
        <v>10.431227</v>
      </c>
      <c r="H330">
        <v>40.835090000000001</v>
      </c>
      <c r="I330">
        <v>9.1209900000000008</v>
      </c>
    </row>
    <row r="331" spans="1:9" x14ac:dyDescent="0.25">
      <c r="A331">
        <v>330</v>
      </c>
      <c r="D331">
        <v>22.770365999999996</v>
      </c>
      <c r="E331">
        <v>10.431227</v>
      </c>
      <c r="F331">
        <v>31.224102999999999</v>
      </c>
      <c r="G331">
        <v>6.6824560000000002</v>
      </c>
      <c r="H331">
        <v>40.835090000000001</v>
      </c>
      <c r="I331">
        <v>9.1209900000000008</v>
      </c>
    </row>
    <row r="332" spans="1:9" x14ac:dyDescent="0.25">
      <c r="A332">
        <v>331</v>
      </c>
      <c r="D332">
        <v>22.770365999999996</v>
      </c>
      <c r="E332">
        <v>10.431227</v>
      </c>
      <c r="F332">
        <v>31.146726000000001</v>
      </c>
      <c r="G332">
        <v>6.450215</v>
      </c>
      <c r="H332">
        <v>40.835090000000001</v>
      </c>
      <c r="I332">
        <v>9.1209900000000008</v>
      </c>
    </row>
    <row r="333" spans="1:9" x14ac:dyDescent="0.25">
      <c r="A333">
        <v>332</v>
      </c>
      <c r="D333">
        <v>22.770365999999996</v>
      </c>
      <c r="E333">
        <v>10.431227</v>
      </c>
      <c r="F333">
        <v>31.146726000000001</v>
      </c>
      <c r="G333">
        <v>6.450215</v>
      </c>
      <c r="H333">
        <v>40.896796000000002</v>
      </c>
      <c r="I333">
        <v>9.2721549999999997</v>
      </c>
    </row>
    <row r="334" spans="1:9" x14ac:dyDescent="0.25">
      <c r="A334">
        <v>333</v>
      </c>
      <c r="D334">
        <v>22.770365999999996</v>
      </c>
      <c r="E334">
        <v>10.431227</v>
      </c>
      <c r="F334">
        <v>31.146726000000001</v>
      </c>
      <c r="G334">
        <v>6.450215</v>
      </c>
    </row>
    <row r="335" spans="1:9" x14ac:dyDescent="0.25">
      <c r="A335">
        <v>334</v>
      </c>
      <c r="D335">
        <v>22.770365999999996</v>
      </c>
      <c r="E335">
        <v>10.431227</v>
      </c>
      <c r="F335">
        <v>31.146726000000001</v>
      </c>
      <c r="G335">
        <v>6.450215</v>
      </c>
    </row>
    <row r="336" spans="1:9" x14ac:dyDescent="0.25">
      <c r="A336">
        <v>335</v>
      </c>
      <c r="B336">
        <v>16.874561999999997</v>
      </c>
      <c r="C336">
        <v>7.0361289999999999</v>
      </c>
      <c r="D336">
        <v>22.770365999999996</v>
      </c>
      <c r="E336">
        <v>10.431227</v>
      </c>
      <c r="F336">
        <v>31.146726000000001</v>
      </c>
      <c r="G336">
        <v>6.450215</v>
      </c>
    </row>
    <row r="337" spans="1:11" x14ac:dyDescent="0.25">
      <c r="A337">
        <v>336</v>
      </c>
      <c r="B337">
        <v>16.866543</v>
      </c>
      <c r="C337">
        <v>7.0549270000000002</v>
      </c>
      <c r="D337">
        <v>22.770365999999996</v>
      </c>
      <c r="E337">
        <v>10.431227</v>
      </c>
      <c r="F337">
        <v>31.146726000000001</v>
      </c>
      <c r="G337">
        <v>6.450215</v>
      </c>
    </row>
    <row r="338" spans="1:11" x14ac:dyDescent="0.25">
      <c r="A338">
        <v>337</v>
      </c>
      <c r="B338">
        <v>16.866543</v>
      </c>
      <c r="C338">
        <v>7.0549270000000002</v>
      </c>
      <c r="D338">
        <v>22.770365999999996</v>
      </c>
      <c r="E338">
        <v>10.431227</v>
      </c>
      <c r="F338">
        <v>31.146726000000001</v>
      </c>
      <c r="G338">
        <v>6.450215</v>
      </c>
    </row>
    <row r="339" spans="1:11" x14ac:dyDescent="0.25">
      <c r="A339">
        <v>338</v>
      </c>
      <c r="B339">
        <v>16.866543</v>
      </c>
      <c r="C339">
        <v>7.0549270000000002</v>
      </c>
      <c r="D339">
        <v>22.770365999999996</v>
      </c>
      <c r="E339">
        <v>10.431227</v>
      </c>
      <c r="F339">
        <v>31.146726000000001</v>
      </c>
      <c r="G339">
        <v>6.450215</v>
      </c>
    </row>
    <row r="340" spans="1:11" x14ac:dyDescent="0.25">
      <c r="A340">
        <v>339</v>
      </c>
      <c r="B340">
        <v>16.866543</v>
      </c>
      <c r="C340">
        <v>7.0549270000000002</v>
      </c>
      <c r="D340">
        <v>22.770365999999996</v>
      </c>
      <c r="E340">
        <v>10.431227</v>
      </c>
      <c r="F340">
        <v>31.146726000000001</v>
      </c>
      <c r="G340">
        <v>6.450215</v>
      </c>
    </row>
    <row r="341" spans="1:11" x14ac:dyDescent="0.25">
      <c r="A341">
        <v>340</v>
      </c>
      <c r="B341">
        <v>16.866543</v>
      </c>
      <c r="C341">
        <v>7.0549270000000002</v>
      </c>
      <c r="D341">
        <v>22.770365999999996</v>
      </c>
      <c r="E341">
        <v>10.431227</v>
      </c>
      <c r="F341">
        <v>31.146726000000001</v>
      </c>
      <c r="G341">
        <v>6.450215</v>
      </c>
    </row>
    <row r="342" spans="1:11" x14ac:dyDescent="0.25">
      <c r="A342">
        <v>341</v>
      </c>
      <c r="B342">
        <v>16.866543</v>
      </c>
      <c r="C342">
        <v>7.0549270000000002</v>
      </c>
      <c r="D342">
        <v>22.736415000000001</v>
      </c>
      <c r="E342">
        <v>10.450075999999999</v>
      </c>
      <c r="F342">
        <v>31.146726000000001</v>
      </c>
      <c r="G342">
        <v>6.450215</v>
      </c>
    </row>
    <row r="343" spans="1:11" x14ac:dyDescent="0.25">
      <c r="A343">
        <v>342</v>
      </c>
      <c r="B343">
        <v>16.906638000000001</v>
      </c>
      <c r="C343">
        <v>7.085286</v>
      </c>
      <c r="F343">
        <v>31.224102999999999</v>
      </c>
      <c r="G343">
        <v>6.6824560000000002</v>
      </c>
    </row>
    <row r="344" spans="1:11" x14ac:dyDescent="0.25">
      <c r="A344">
        <v>343</v>
      </c>
      <c r="B344">
        <v>16.874561999999997</v>
      </c>
      <c r="C344">
        <v>7.0361289999999999</v>
      </c>
      <c r="F344">
        <v>31.224102999999999</v>
      </c>
      <c r="G344">
        <v>6.6824560000000002</v>
      </c>
      <c r="J344">
        <v>38.036009999999997</v>
      </c>
      <c r="K344">
        <v>14.055075</v>
      </c>
    </row>
    <row r="345" spans="1:11" x14ac:dyDescent="0.25">
      <c r="A345">
        <v>344</v>
      </c>
    </row>
    <row r="346" spans="1:11" x14ac:dyDescent="0.25">
      <c r="A346">
        <v>345</v>
      </c>
    </row>
    <row r="347" spans="1:11" x14ac:dyDescent="0.25">
      <c r="A347">
        <v>346</v>
      </c>
    </row>
    <row r="348" spans="1:11" x14ac:dyDescent="0.25">
      <c r="A348">
        <v>347</v>
      </c>
    </row>
    <row r="349" spans="1:11" x14ac:dyDescent="0.25">
      <c r="A349">
        <v>348</v>
      </c>
    </row>
    <row r="350" spans="1:11" x14ac:dyDescent="0.25">
      <c r="A350">
        <v>349</v>
      </c>
    </row>
    <row r="351" spans="1:11" x14ac:dyDescent="0.25">
      <c r="A351">
        <v>350</v>
      </c>
    </row>
    <row r="352" spans="1:1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1" x14ac:dyDescent="0.25">
      <c r="A369">
        <v>368</v>
      </c>
    </row>
    <row r="370" spans="1:11" x14ac:dyDescent="0.25">
      <c r="A370">
        <v>369</v>
      </c>
    </row>
    <row r="371" spans="1:11" x14ac:dyDescent="0.25">
      <c r="A371">
        <v>370</v>
      </c>
    </row>
    <row r="372" spans="1:11" x14ac:dyDescent="0.25">
      <c r="A372">
        <v>371</v>
      </c>
    </row>
    <row r="373" spans="1:11" x14ac:dyDescent="0.25">
      <c r="A373">
        <v>372</v>
      </c>
    </row>
    <row r="374" spans="1:11" x14ac:dyDescent="0.25">
      <c r="A374">
        <v>373</v>
      </c>
    </row>
    <row r="375" spans="1:11" x14ac:dyDescent="0.25">
      <c r="A375">
        <v>374</v>
      </c>
    </row>
    <row r="376" spans="1:11" x14ac:dyDescent="0.25">
      <c r="A376">
        <v>375</v>
      </c>
    </row>
    <row r="377" spans="1:11" x14ac:dyDescent="0.25">
      <c r="A377">
        <v>376</v>
      </c>
      <c r="J377">
        <v>235.96244300000001</v>
      </c>
      <c r="K377">
        <v>14.344013</v>
      </c>
    </row>
    <row r="378" spans="1:11" x14ac:dyDescent="0.25">
      <c r="A378">
        <v>377</v>
      </c>
      <c r="B378">
        <v>232.88119</v>
      </c>
      <c r="C378">
        <v>6.7021839999999999</v>
      </c>
    </row>
    <row r="379" spans="1:11" x14ac:dyDescent="0.25">
      <c r="A379">
        <v>378</v>
      </c>
      <c r="B379">
        <v>232.84800000000001</v>
      </c>
      <c r="C379">
        <v>6.6829609999999997</v>
      </c>
    </row>
    <row r="380" spans="1:11" x14ac:dyDescent="0.25">
      <c r="A380">
        <v>379</v>
      </c>
      <c r="B380">
        <v>232.84800000000001</v>
      </c>
      <c r="C380">
        <v>6.6829609999999997</v>
      </c>
    </row>
    <row r="381" spans="1:11" x14ac:dyDescent="0.25">
      <c r="A381">
        <v>380</v>
      </c>
      <c r="B381">
        <v>232.84800000000001</v>
      </c>
      <c r="C381">
        <v>6.6829609999999997</v>
      </c>
    </row>
    <row r="382" spans="1:11" x14ac:dyDescent="0.25">
      <c r="A382">
        <v>381</v>
      </c>
      <c r="B382">
        <v>232.84800000000001</v>
      </c>
      <c r="C382">
        <v>6.6829609999999997</v>
      </c>
    </row>
    <row r="383" spans="1:11" x14ac:dyDescent="0.25">
      <c r="A383">
        <v>382</v>
      </c>
      <c r="B383">
        <v>232.84800000000001</v>
      </c>
      <c r="C383">
        <v>6.6829609999999997</v>
      </c>
    </row>
    <row r="384" spans="1:11" x14ac:dyDescent="0.25">
      <c r="A384">
        <v>383</v>
      </c>
      <c r="B384">
        <v>232.84800000000001</v>
      </c>
      <c r="C384">
        <v>6.6829609999999997</v>
      </c>
      <c r="H384">
        <v>243.57494399999999</v>
      </c>
      <c r="I384">
        <v>7.5019619999999998</v>
      </c>
    </row>
    <row r="385" spans="1:9" x14ac:dyDescent="0.25">
      <c r="A385">
        <v>384</v>
      </c>
      <c r="B385">
        <v>232.84800000000001</v>
      </c>
      <c r="C385">
        <v>6.6829609999999997</v>
      </c>
      <c r="H385">
        <v>243.43528800000001</v>
      </c>
      <c r="I385">
        <v>7.6305949999999996</v>
      </c>
    </row>
    <row r="386" spans="1:9" x14ac:dyDescent="0.25">
      <c r="A386">
        <v>385</v>
      </c>
      <c r="B386">
        <v>232.84800000000001</v>
      </c>
      <c r="C386">
        <v>6.6829609999999997</v>
      </c>
      <c r="H386">
        <v>243.43528800000001</v>
      </c>
      <c r="I386">
        <v>7.6305949999999996</v>
      </c>
    </row>
    <row r="387" spans="1:9" x14ac:dyDescent="0.25">
      <c r="A387">
        <v>386</v>
      </c>
      <c r="B387">
        <v>232.84800000000001</v>
      </c>
      <c r="C387">
        <v>6.6829609999999997</v>
      </c>
      <c r="H387">
        <v>243.43528800000001</v>
      </c>
      <c r="I387">
        <v>7.6305949999999996</v>
      </c>
    </row>
    <row r="388" spans="1:9" x14ac:dyDescent="0.25">
      <c r="A388">
        <v>387</v>
      </c>
      <c r="B388">
        <v>232.84800000000001</v>
      </c>
      <c r="C388">
        <v>6.6829609999999997</v>
      </c>
      <c r="H388">
        <v>243.43528800000001</v>
      </c>
      <c r="I388">
        <v>7.6305949999999996</v>
      </c>
    </row>
    <row r="389" spans="1:9" x14ac:dyDescent="0.25">
      <c r="A389">
        <v>388</v>
      </c>
      <c r="B389">
        <v>232.84800000000001</v>
      </c>
      <c r="C389">
        <v>6.6829609999999997</v>
      </c>
      <c r="H389">
        <v>243.43528800000001</v>
      </c>
      <c r="I389">
        <v>7.6305949999999996</v>
      </c>
    </row>
    <row r="390" spans="1:9" x14ac:dyDescent="0.25">
      <c r="A390">
        <v>389</v>
      </c>
      <c r="B390">
        <v>232.84800000000001</v>
      </c>
      <c r="C390">
        <v>6.6829609999999997</v>
      </c>
      <c r="H390">
        <v>243.43528800000001</v>
      </c>
      <c r="I390">
        <v>7.6305949999999996</v>
      </c>
    </row>
    <row r="391" spans="1:9" x14ac:dyDescent="0.25">
      <c r="A391">
        <v>390</v>
      </c>
      <c r="B391">
        <v>232.84800000000001</v>
      </c>
      <c r="C391">
        <v>6.6829609999999997</v>
      </c>
      <c r="D391">
        <v>224.60439199999999</v>
      </c>
      <c r="E391">
        <v>9.1370780000000007</v>
      </c>
      <c r="H391">
        <v>243.43528800000001</v>
      </c>
      <c r="I391">
        <v>7.6305949999999996</v>
      </c>
    </row>
    <row r="392" spans="1:9" x14ac:dyDescent="0.25">
      <c r="A392">
        <v>391</v>
      </c>
      <c r="B392">
        <v>232.88119</v>
      </c>
      <c r="C392">
        <v>6.7021839999999999</v>
      </c>
      <c r="D392">
        <v>224.657782</v>
      </c>
      <c r="E392">
        <v>9.1267720000000008</v>
      </c>
      <c r="H392">
        <v>243.43528800000001</v>
      </c>
      <c r="I392">
        <v>7.6305949999999996</v>
      </c>
    </row>
    <row r="393" spans="1:9" x14ac:dyDescent="0.25">
      <c r="A393">
        <v>392</v>
      </c>
      <c r="D393">
        <v>224.657782</v>
      </c>
      <c r="E393">
        <v>9.1267720000000008</v>
      </c>
      <c r="H393">
        <v>243.43528800000001</v>
      </c>
      <c r="I393">
        <v>7.6305949999999996</v>
      </c>
    </row>
    <row r="394" spans="1:9" x14ac:dyDescent="0.25">
      <c r="A394">
        <v>393</v>
      </c>
      <c r="D394">
        <v>224.657782</v>
      </c>
      <c r="E394">
        <v>9.1267720000000008</v>
      </c>
      <c r="H394">
        <v>243.43528800000001</v>
      </c>
      <c r="I394">
        <v>7.6305949999999996</v>
      </c>
    </row>
    <row r="395" spans="1:9" x14ac:dyDescent="0.25">
      <c r="A395">
        <v>394</v>
      </c>
      <c r="D395">
        <v>224.657782</v>
      </c>
      <c r="E395">
        <v>9.1267720000000008</v>
      </c>
      <c r="H395">
        <v>243.43528800000001</v>
      </c>
      <c r="I395">
        <v>7.6305949999999996</v>
      </c>
    </row>
    <row r="396" spans="1:9" x14ac:dyDescent="0.25">
      <c r="A396">
        <v>395</v>
      </c>
      <c r="D396">
        <v>224.657782</v>
      </c>
      <c r="E396">
        <v>9.1267720000000008</v>
      </c>
      <c r="H396">
        <v>243.43528800000001</v>
      </c>
      <c r="I396">
        <v>7.6305949999999996</v>
      </c>
    </row>
    <row r="397" spans="1:9" x14ac:dyDescent="0.25">
      <c r="A397">
        <v>396</v>
      </c>
      <c r="D397">
        <v>224.657782</v>
      </c>
      <c r="E397">
        <v>9.1267720000000008</v>
      </c>
      <c r="H397">
        <v>243.57494399999999</v>
      </c>
      <c r="I397">
        <v>7.5019619999999998</v>
      </c>
    </row>
    <row r="398" spans="1:9" x14ac:dyDescent="0.25">
      <c r="A398">
        <v>397</v>
      </c>
      <c r="D398">
        <v>224.657782</v>
      </c>
      <c r="E398">
        <v>9.1267720000000008</v>
      </c>
      <c r="F398">
        <v>233.13443599999999</v>
      </c>
      <c r="G398">
        <v>5.298152</v>
      </c>
    </row>
    <row r="399" spans="1:9" x14ac:dyDescent="0.25">
      <c r="A399">
        <v>398</v>
      </c>
      <c r="D399">
        <v>224.657782</v>
      </c>
      <c r="E399">
        <v>9.1267720000000008</v>
      </c>
      <c r="F399">
        <v>233.097689</v>
      </c>
      <c r="G399">
        <v>5.0870629999999997</v>
      </c>
    </row>
    <row r="400" spans="1:9" x14ac:dyDescent="0.25">
      <c r="A400">
        <v>399</v>
      </c>
      <c r="D400">
        <v>224.657782</v>
      </c>
      <c r="E400">
        <v>9.1267720000000008</v>
      </c>
      <c r="F400">
        <v>233.097689</v>
      </c>
      <c r="G400">
        <v>5.0870629999999997</v>
      </c>
    </row>
    <row r="401" spans="1:9" x14ac:dyDescent="0.25">
      <c r="A401">
        <v>400</v>
      </c>
      <c r="D401">
        <v>224.657782</v>
      </c>
      <c r="E401">
        <v>9.1267720000000008</v>
      </c>
      <c r="F401">
        <v>233.097689</v>
      </c>
      <c r="G401">
        <v>5.0870629999999997</v>
      </c>
    </row>
    <row r="402" spans="1:9" x14ac:dyDescent="0.25">
      <c r="A402">
        <v>401</v>
      </c>
      <c r="D402">
        <v>224.657782</v>
      </c>
      <c r="E402">
        <v>9.1267720000000008</v>
      </c>
      <c r="F402">
        <v>233.097689</v>
      </c>
      <c r="G402">
        <v>5.0870629999999997</v>
      </c>
    </row>
    <row r="403" spans="1:9" x14ac:dyDescent="0.25">
      <c r="A403">
        <v>402</v>
      </c>
      <c r="B403">
        <v>217.680091</v>
      </c>
      <c r="C403">
        <v>6.2098659999999999</v>
      </c>
      <c r="D403">
        <v>224.657782</v>
      </c>
      <c r="E403">
        <v>9.1267720000000008</v>
      </c>
      <c r="F403">
        <v>233.097689</v>
      </c>
      <c r="G403">
        <v>5.0870629999999997</v>
      </c>
    </row>
    <row r="404" spans="1:9" x14ac:dyDescent="0.25">
      <c r="A404">
        <v>403</v>
      </c>
      <c r="B404">
        <v>217.66617600000001</v>
      </c>
      <c r="C404">
        <v>6.184253</v>
      </c>
      <c r="D404">
        <v>224.60439199999999</v>
      </c>
      <c r="E404">
        <v>9.1370780000000007</v>
      </c>
      <c r="F404">
        <v>233.097689</v>
      </c>
      <c r="G404">
        <v>5.0870629999999997</v>
      </c>
    </row>
    <row r="405" spans="1:9" x14ac:dyDescent="0.25">
      <c r="A405">
        <v>404</v>
      </c>
      <c r="B405">
        <v>217.66617600000001</v>
      </c>
      <c r="C405">
        <v>6.184253</v>
      </c>
      <c r="F405">
        <v>233.097689</v>
      </c>
      <c r="G405">
        <v>5.0870629999999997</v>
      </c>
    </row>
    <row r="406" spans="1:9" x14ac:dyDescent="0.25">
      <c r="A406">
        <v>405</v>
      </c>
      <c r="B406">
        <v>217.66617600000001</v>
      </c>
      <c r="C406">
        <v>6.184253</v>
      </c>
      <c r="F406">
        <v>233.097689</v>
      </c>
      <c r="G406">
        <v>5.0870629999999997</v>
      </c>
    </row>
    <row r="407" spans="1:9" x14ac:dyDescent="0.25">
      <c r="A407">
        <v>406</v>
      </c>
      <c r="B407">
        <v>217.66617600000001</v>
      </c>
      <c r="C407">
        <v>6.184253</v>
      </c>
      <c r="F407">
        <v>233.097689</v>
      </c>
      <c r="G407">
        <v>5.0870629999999997</v>
      </c>
    </row>
    <row r="408" spans="1:9" x14ac:dyDescent="0.25">
      <c r="A408">
        <v>407</v>
      </c>
      <c r="B408">
        <v>217.66617600000001</v>
      </c>
      <c r="C408">
        <v>6.184253</v>
      </c>
      <c r="F408">
        <v>233.097689</v>
      </c>
      <c r="G408">
        <v>5.0870629999999997</v>
      </c>
    </row>
    <row r="409" spans="1:9" x14ac:dyDescent="0.25">
      <c r="A409">
        <v>408</v>
      </c>
      <c r="B409">
        <v>217.66617600000001</v>
      </c>
      <c r="C409">
        <v>6.184253</v>
      </c>
      <c r="F409">
        <v>233.097689</v>
      </c>
      <c r="G409">
        <v>5.0870629999999997</v>
      </c>
    </row>
    <row r="410" spans="1:9" x14ac:dyDescent="0.25">
      <c r="A410">
        <v>409</v>
      </c>
      <c r="B410">
        <v>217.66617600000001</v>
      </c>
      <c r="C410">
        <v>6.184253</v>
      </c>
      <c r="F410">
        <v>233.097689</v>
      </c>
      <c r="G410">
        <v>5.0870629999999997</v>
      </c>
    </row>
    <row r="411" spans="1:9" x14ac:dyDescent="0.25">
      <c r="A411">
        <v>410</v>
      </c>
      <c r="B411">
        <v>217.66617600000001</v>
      </c>
      <c r="C411">
        <v>6.184253</v>
      </c>
      <c r="F411">
        <v>233.097689</v>
      </c>
      <c r="G411">
        <v>5.0870629999999997</v>
      </c>
      <c r="H411">
        <v>224.916955</v>
      </c>
      <c r="I411">
        <v>7.2015099999999999</v>
      </c>
    </row>
    <row r="412" spans="1:9" x14ac:dyDescent="0.25">
      <c r="A412">
        <v>411</v>
      </c>
      <c r="B412">
        <v>217.66617600000001</v>
      </c>
      <c r="C412">
        <v>6.184253</v>
      </c>
      <c r="F412">
        <v>233.13443599999999</v>
      </c>
      <c r="G412">
        <v>5.298152</v>
      </c>
      <c r="H412">
        <v>224.85753399999999</v>
      </c>
      <c r="I412">
        <v>7.2316070000000003</v>
      </c>
    </row>
    <row r="413" spans="1:9" x14ac:dyDescent="0.25">
      <c r="A413">
        <v>412</v>
      </c>
      <c r="B413">
        <v>217.66617600000001</v>
      </c>
      <c r="C413">
        <v>6.184253</v>
      </c>
      <c r="H413">
        <v>224.85753399999999</v>
      </c>
      <c r="I413">
        <v>7.2316070000000003</v>
      </c>
    </row>
    <row r="414" spans="1:9" x14ac:dyDescent="0.25">
      <c r="A414">
        <v>413</v>
      </c>
      <c r="B414">
        <v>217.66617600000001</v>
      </c>
      <c r="C414">
        <v>6.184253</v>
      </c>
      <c r="H414">
        <v>224.85753399999999</v>
      </c>
      <c r="I414">
        <v>7.2316070000000003</v>
      </c>
    </row>
    <row r="415" spans="1:9" x14ac:dyDescent="0.25">
      <c r="A415">
        <v>414</v>
      </c>
      <c r="B415">
        <v>217.680091</v>
      </c>
      <c r="C415">
        <v>6.2098659999999999</v>
      </c>
      <c r="H415">
        <v>224.85753399999999</v>
      </c>
      <c r="I415">
        <v>7.2316070000000003</v>
      </c>
    </row>
    <row r="416" spans="1:9" x14ac:dyDescent="0.25">
      <c r="A416">
        <v>415</v>
      </c>
      <c r="H416">
        <v>224.85753399999999</v>
      </c>
      <c r="I416">
        <v>7.2316070000000003</v>
      </c>
    </row>
    <row r="417" spans="1:9" x14ac:dyDescent="0.25">
      <c r="A417">
        <v>416</v>
      </c>
      <c r="D417">
        <v>208.69829100000001</v>
      </c>
      <c r="E417">
        <v>6.7205560000000002</v>
      </c>
      <c r="H417">
        <v>224.85753399999999</v>
      </c>
      <c r="I417">
        <v>7.2316070000000003</v>
      </c>
    </row>
    <row r="418" spans="1:9" x14ac:dyDescent="0.25">
      <c r="A418">
        <v>417</v>
      </c>
      <c r="D418">
        <v>208.69490300000001</v>
      </c>
      <c r="E418">
        <v>6.7448490000000003</v>
      </c>
      <c r="H418">
        <v>224.85753399999999</v>
      </c>
      <c r="I418">
        <v>7.2316070000000003</v>
      </c>
    </row>
    <row r="419" spans="1:9" x14ac:dyDescent="0.25">
      <c r="A419">
        <v>418</v>
      </c>
      <c r="D419">
        <v>208.69490300000001</v>
      </c>
      <c r="E419">
        <v>6.7448490000000003</v>
      </c>
      <c r="H419">
        <v>224.85753399999999</v>
      </c>
      <c r="I419">
        <v>7.2316070000000003</v>
      </c>
    </row>
    <row r="420" spans="1:9" x14ac:dyDescent="0.25">
      <c r="A420">
        <v>419</v>
      </c>
      <c r="D420">
        <v>208.69490300000001</v>
      </c>
      <c r="E420">
        <v>6.7448490000000003</v>
      </c>
      <c r="H420">
        <v>224.85753399999999</v>
      </c>
      <c r="I420">
        <v>7.2316070000000003</v>
      </c>
    </row>
    <row r="421" spans="1:9" x14ac:dyDescent="0.25">
      <c r="A421">
        <v>420</v>
      </c>
      <c r="D421">
        <v>208.69490300000001</v>
      </c>
      <c r="E421">
        <v>6.7448490000000003</v>
      </c>
      <c r="H421">
        <v>224.85753399999999</v>
      </c>
      <c r="I421">
        <v>7.2316070000000003</v>
      </c>
    </row>
    <row r="422" spans="1:9" x14ac:dyDescent="0.25">
      <c r="A422">
        <v>421</v>
      </c>
      <c r="D422">
        <v>208.69490300000001</v>
      </c>
      <c r="E422">
        <v>6.7448490000000003</v>
      </c>
      <c r="H422">
        <v>224.85753399999999</v>
      </c>
      <c r="I422">
        <v>7.2316070000000003</v>
      </c>
    </row>
    <row r="423" spans="1:9" x14ac:dyDescent="0.25">
      <c r="A423">
        <v>422</v>
      </c>
      <c r="D423">
        <v>208.69490300000001</v>
      </c>
      <c r="E423">
        <v>6.7448490000000003</v>
      </c>
      <c r="F423">
        <v>216.722769</v>
      </c>
      <c r="G423">
        <v>5.2855259999999999</v>
      </c>
      <c r="H423">
        <v>224.916955</v>
      </c>
      <c r="I423">
        <v>7.2015099999999999</v>
      </c>
    </row>
    <row r="424" spans="1:9" x14ac:dyDescent="0.25">
      <c r="A424">
        <v>423</v>
      </c>
      <c r="D424">
        <v>208.69490300000001</v>
      </c>
      <c r="E424">
        <v>6.7448490000000003</v>
      </c>
      <c r="F424">
        <v>216.66736800000001</v>
      </c>
      <c r="G424">
        <v>5.0870629999999997</v>
      </c>
    </row>
    <row r="425" spans="1:9" x14ac:dyDescent="0.25">
      <c r="A425">
        <v>424</v>
      </c>
      <c r="D425">
        <v>208.69490300000001</v>
      </c>
      <c r="E425">
        <v>6.7448490000000003</v>
      </c>
      <c r="F425">
        <v>216.66736800000001</v>
      </c>
      <c r="G425">
        <v>5.0870629999999997</v>
      </c>
    </row>
    <row r="426" spans="1:9" x14ac:dyDescent="0.25">
      <c r="A426">
        <v>425</v>
      </c>
      <c r="D426">
        <v>208.69490300000001</v>
      </c>
      <c r="E426">
        <v>6.7448490000000003</v>
      </c>
      <c r="F426">
        <v>216.66736800000001</v>
      </c>
      <c r="G426">
        <v>5.0870629999999997</v>
      </c>
    </row>
    <row r="427" spans="1:9" x14ac:dyDescent="0.25">
      <c r="A427">
        <v>426</v>
      </c>
      <c r="D427">
        <v>208.69490300000001</v>
      </c>
      <c r="E427">
        <v>6.7448490000000003</v>
      </c>
      <c r="F427">
        <v>216.66736800000001</v>
      </c>
      <c r="G427">
        <v>5.0870629999999997</v>
      </c>
    </row>
    <row r="428" spans="1:9" x14ac:dyDescent="0.25">
      <c r="A428">
        <v>427</v>
      </c>
      <c r="D428">
        <v>208.69829100000001</v>
      </c>
      <c r="E428">
        <v>6.7205560000000002</v>
      </c>
      <c r="F428">
        <v>216.66736800000001</v>
      </c>
      <c r="G428">
        <v>5.0870629999999997</v>
      </c>
    </row>
    <row r="429" spans="1:9" x14ac:dyDescent="0.25">
      <c r="A429">
        <v>428</v>
      </c>
      <c r="B429">
        <v>200.36091100000002</v>
      </c>
      <c r="C429">
        <v>4.6042420000000002</v>
      </c>
      <c r="F429">
        <v>216.66736800000001</v>
      </c>
      <c r="G429">
        <v>5.0870629999999997</v>
      </c>
    </row>
    <row r="430" spans="1:9" x14ac:dyDescent="0.25">
      <c r="A430">
        <v>429</v>
      </c>
      <c r="B430">
        <v>200.325862</v>
      </c>
      <c r="C430">
        <v>4.5943440000000004</v>
      </c>
      <c r="F430">
        <v>216.66736800000001</v>
      </c>
      <c r="G430">
        <v>5.0870629999999997</v>
      </c>
    </row>
    <row r="431" spans="1:9" x14ac:dyDescent="0.25">
      <c r="A431">
        <v>430</v>
      </c>
      <c r="B431">
        <v>200.325862</v>
      </c>
      <c r="C431">
        <v>4.5943440000000004</v>
      </c>
      <c r="F431">
        <v>216.66736800000001</v>
      </c>
      <c r="G431">
        <v>5.0870629999999997</v>
      </c>
    </row>
    <row r="432" spans="1:9" x14ac:dyDescent="0.25">
      <c r="A432">
        <v>431</v>
      </c>
      <c r="B432">
        <v>200.325862</v>
      </c>
      <c r="C432">
        <v>4.5943440000000004</v>
      </c>
      <c r="F432">
        <v>216.66736800000001</v>
      </c>
      <c r="G432">
        <v>5.0870629999999997</v>
      </c>
    </row>
    <row r="433" spans="1:9" x14ac:dyDescent="0.25">
      <c r="A433">
        <v>432</v>
      </c>
      <c r="B433">
        <v>200.325862</v>
      </c>
      <c r="C433">
        <v>4.5943440000000004</v>
      </c>
      <c r="F433">
        <v>216.66736800000001</v>
      </c>
      <c r="G433">
        <v>5.0870629999999997</v>
      </c>
    </row>
    <row r="434" spans="1:9" x14ac:dyDescent="0.25">
      <c r="A434">
        <v>433</v>
      </c>
      <c r="B434">
        <v>200.325862</v>
      </c>
      <c r="C434">
        <v>4.5943440000000004</v>
      </c>
      <c r="F434">
        <v>216.66736800000001</v>
      </c>
      <c r="G434">
        <v>5.0870629999999997</v>
      </c>
    </row>
    <row r="435" spans="1:9" x14ac:dyDescent="0.25">
      <c r="A435">
        <v>434</v>
      </c>
      <c r="B435">
        <v>200.325862</v>
      </c>
      <c r="C435">
        <v>4.5943440000000004</v>
      </c>
      <c r="F435">
        <v>216.66736800000001</v>
      </c>
      <c r="G435">
        <v>5.0870629999999997</v>
      </c>
      <c r="H435">
        <v>208.630054</v>
      </c>
      <c r="I435">
        <v>6.1631819999999999</v>
      </c>
    </row>
    <row r="436" spans="1:9" x14ac:dyDescent="0.25">
      <c r="A436">
        <v>435</v>
      </c>
      <c r="B436">
        <v>200.325862</v>
      </c>
      <c r="C436">
        <v>4.5943440000000004</v>
      </c>
      <c r="F436">
        <v>216.722769</v>
      </c>
      <c r="G436">
        <v>5.2855259999999999</v>
      </c>
      <c r="H436">
        <v>208.49909100000002</v>
      </c>
      <c r="I436">
        <v>6.1583329999999998</v>
      </c>
    </row>
    <row r="437" spans="1:9" x14ac:dyDescent="0.25">
      <c r="A437">
        <v>436</v>
      </c>
      <c r="B437">
        <v>200.325862</v>
      </c>
      <c r="C437">
        <v>4.5943440000000004</v>
      </c>
      <c r="F437">
        <v>216.722769</v>
      </c>
      <c r="G437">
        <v>5.2855259999999999</v>
      </c>
      <c r="H437">
        <v>208.49909100000002</v>
      </c>
      <c r="I437">
        <v>6.1583329999999998</v>
      </c>
    </row>
    <row r="438" spans="1:9" x14ac:dyDescent="0.25">
      <c r="A438">
        <v>437</v>
      </c>
      <c r="B438">
        <v>200.325862</v>
      </c>
      <c r="C438">
        <v>4.5943440000000004</v>
      </c>
      <c r="F438">
        <v>216.722769</v>
      </c>
      <c r="G438">
        <v>5.2855259999999999</v>
      </c>
      <c r="H438">
        <v>208.49909100000002</v>
      </c>
      <c r="I438">
        <v>6.1583329999999998</v>
      </c>
    </row>
    <row r="439" spans="1:9" x14ac:dyDescent="0.25">
      <c r="A439">
        <v>438</v>
      </c>
      <c r="B439">
        <v>200.325862</v>
      </c>
      <c r="C439">
        <v>4.5943440000000004</v>
      </c>
      <c r="H439">
        <v>208.49909100000002</v>
      </c>
      <c r="I439">
        <v>6.1583329999999998</v>
      </c>
    </row>
    <row r="440" spans="1:9" x14ac:dyDescent="0.25">
      <c r="A440">
        <v>439</v>
      </c>
      <c r="B440">
        <v>200.325862</v>
      </c>
      <c r="C440">
        <v>4.5943440000000004</v>
      </c>
      <c r="H440">
        <v>208.49909100000002</v>
      </c>
      <c r="I440">
        <v>6.1583329999999998</v>
      </c>
    </row>
    <row r="441" spans="1:9" x14ac:dyDescent="0.25">
      <c r="A441">
        <v>440</v>
      </c>
      <c r="B441">
        <v>200.36091100000002</v>
      </c>
      <c r="C441">
        <v>4.6042420000000002</v>
      </c>
      <c r="D441">
        <v>191.044703</v>
      </c>
      <c r="E441">
        <v>7.5380310000000001</v>
      </c>
      <c r="H441">
        <v>208.49909100000002</v>
      </c>
      <c r="I441">
        <v>6.1583329999999998</v>
      </c>
    </row>
    <row r="442" spans="1:9" x14ac:dyDescent="0.25">
      <c r="A442">
        <v>441</v>
      </c>
      <c r="D442">
        <v>191.02697700000002</v>
      </c>
      <c r="E442">
        <v>7.6734850000000003</v>
      </c>
      <c r="H442">
        <v>208.49909100000002</v>
      </c>
      <c r="I442">
        <v>6.1583329999999998</v>
      </c>
    </row>
    <row r="443" spans="1:9" x14ac:dyDescent="0.25">
      <c r="A443">
        <v>442</v>
      </c>
      <c r="D443">
        <v>191.02697700000002</v>
      </c>
      <c r="E443">
        <v>7.6734850000000003</v>
      </c>
      <c r="H443">
        <v>208.49909100000002</v>
      </c>
      <c r="I443">
        <v>6.1583329999999998</v>
      </c>
    </row>
    <row r="444" spans="1:9" x14ac:dyDescent="0.25">
      <c r="A444">
        <v>443</v>
      </c>
      <c r="D444">
        <v>191.02697700000002</v>
      </c>
      <c r="E444">
        <v>7.6734850000000003</v>
      </c>
      <c r="H444">
        <v>208.49909100000002</v>
      </c>
      <c r="I444">
        <v>6.1583329999999998</v>
      </c>
    </row>
    <row r="445" spans="1:9" x14ac:dyDescent="0.25">
      <c r="A445">
        <v>444</v>
      </c>
      <c r="D445">
        <v>191.02697700000002</v>
      </c>
      <c r="E445">
        <v>7.6734850000000003</v>
      </c>
      <c r="H445">
        <v>208.49909100000002</v>
      </c>
      <c r="I445">
        <v>6.1583329999999998</v>
      </c>
    </row>
    <row r="446" spans="1:9" x14ac:dyDescent="0.25">
      <c r="A446">
        <v>445</v>
      </c>
      <c r="D446">
        <v>191.02697700000002</v>
      </c>
      <c r="E446">
        <v>7.6734850000000003</v>
      </c>
      <c r="H446">
        <v>208.49909100000002</v>
      </c>
      <c r="I446">
        <v>6.1583329999999998</v>
      </c>
    </row>
    <row r="447" spans="1:9" x14ac:dyDescent="0.25">
      <c r="A447">
        <v>446</v>
      </c>
      <c r="D447">
        <v>191.02697700000002</v>
      </c>
      <c r="E447">
        <v>7.6246470000000004</v>
      </c>
      <c r="H447">
        <v>208.630054</v>
      </c>
      <c r="I447">
        <v>6.1631819999999999</v>
      </c>
    </row>
    <row r="448" spans="1:9" x14ac:dyDescent="0.25">
      <c r="A448">
        <v>447</v>
      </c>
      <c r="D448">
        <v>191.02697700000002</v>
      </c>
      <c r="E448">
        <v>7.6246470000000004</v>
      </c>
      <c r="H448">
        <v>208.630054</v>
      </c>
      <c r="I448">
        <v>6.1631819999999999</v>
      </c>
    </row>
    <row r="449" spans="1:9" x14ac:dyDescent="0.25">
      <c r="A449">
        <v>448</v>
      </c>
      <c r="D449">
        <v>191.02697700000002</v>
      </c>
      <c r="E449">
        <v>7.6246470000000004</v>
      </c>
      <c r="F449">
        <v>198.372478</v>
      </c>
      <c r="G449">
        <v>4.8977269999999997</v>
      </c>
    </row>
    <row r="450" spans="1:9" x14ac:dyDescent="0.25">
      <c r="A450">
        <v>449</v>
      </c>
      <c r="D450">
        <v>191.02697700000002</v>
      </c>
      <c r="E450">
        <v>7.6246470000000004</v>
      </c>
      <c r="F450">
        <v>198.270308</v>
      </c>
      <c r="G450">
        <v>4.5943440000000004</v>
      </c>
    </row>
    <row r="451" spans="1:9" x14ac:dyDescent="0.25">
      <c r="A451">
        <v>450</v>
      </c>
      <c r="D451">
        <v>191.02697700000002</v>
      </c>
      <c r="E451">
        <v>7.6246470000000004</v>
      </c>
      <c r="F451">
        <v>198.270308</v>
      </c>
      <c r="G451">
        <v>4.5943440000000004</v>
      </c>
    </row>
    <row r="452" spans="1:9" x14ac:dyDescent="0.25">
      <c r="A452">
        <v>451</v>
      </c>
      <c r="D452">
        <v>191.044703</v>
      </c>
      <c r="E452">
        <v>7.5380310000000001</v>
      </c>
      <c r="F452">
        <v>198.270308</v>
      </c>
      <c r="G452">
        <v>4.5943440000000004</v>
      </c>
    </row>
    <row r="453" spans="1:9" x14ac:dyDescent="0.25">
      <c r="A453">
        <v>452</v>
      </c>
      <c r="F453">
        <v>198.270308</v>
      </c>
      <c r="G453">
        <v>4.5943440000000004</v>
      </c>
    </row>
    <row r="454" spans="1:9" x14ac:dyDescent="0.25">
      <c r="A454">
        <v>453</v>
      </c>
      <c r="F454">
        <v>198.270308</v>
      </c>
      <c r="G454">
        <v>4.5943440000000004</v>
      </c>
    </row>
    <row r="455" spans="1:9" x14ac:dyDescent="0.25">
      <c r="A455">
        <v>454</v>
      </c>
      <c r="B455">
        <v>180.633792</v>
      </c>
      <c r="C455">
        <v>4.6899499999999996</v>
      </c>
      <c r="F455">
        <v>198.270308</v>
      </c>
      <c r="G455">
        <v>4.5943440000000004</v>
      </c>
    </row>
    <row r="456" spans="1:9" x14ac:dyDescent="0.25">
      <c r="A456">
        <v>455</v>
      </c>
      <c r="B456">
        <v>180.60238200000001</v>
      </c>
      <c r="C456">
        <v>4.7409600000000003</v>
      </c>
      <c r="F456">
        <v>198.270308</v>
      </c>
      <c r="G456">
        <v>4.5943440000000004</v>
      </c>
    </row>
    <row r="457" spans="1:9" x14ac:dyDescent="0.25">
      <c r="A457">
        <v>456</v>
      </c>
      <c r="B457">
        <v>180.60238200000001</v>
      </c>
      <c r="C457">
        <v>4.7409600000000003</v>
      </c>
      <c r="F457">
        <v>198.270308</v>
      </c>
      <c r="G457">
        <v>4.5943440000000004</v>
      </c>
    </row>
    <row r="458" spans="1:9" x14ac:dyDescent="0.25">
      <c r="A458">
        <v>457</v>
      </c>
      <c r="B458">
        <v>180.60238200000001</v>
      </c>
      <c r="C458">
        <v>4.7409600000000003</v>
      </c>
      <c r="F458">
        <v>198.270308</v>
      </c>
      <c r="G458">
        <v>4.5943440000000004</v>
      </c>
    </row>
    <row r="459" spans="1:9" x14ac:dyDescent="0.25">
      <c r="A459">
        <v>458</v>
      </c>
      <c r="B459">
        <v>180.60238200000001</v>
      </c>
      <c r="C459">
        <v>4.7409600000000003</v>
      </c>
      <c r="F459">
        <v>198.270308</v>
      </c>
      <c r="G459">
        <v>4.5943440000000004</v>
      </c>
    </row>
    <row r="460" spans="1:9" x14ac:dyDescent="0.25">
      <c r="A460">
        <v>459</v>
      </c>
      <c r="B460">
        <v>180.60238200000001</v>
      </c>
      <c r="C460">
        <v>4.7409600000000003</v>
      </c>
      <c r="F460">
        <v>198.270308</v>
      </c>
      <c r="G460">
        <v>4.5943440000000004</v>
      </c>
      <c r="H460">
        <v>190.14212700000002</v>
      </c>
      <c r="I460">
        <v>7.0454030000000003</v>
      </c>
    </row>
    <row r="461" spans="1:9" x14ac:dyDescent="0.25">
      <c r="A461">
        <v>460</v>
      </c>
      <c r="B461">
        <v>180.60238200000001</v>
      </c>
      <c r="C461">
        <v>4.7409600000000003</v>
      </c>
      <c r="F461">
        <v>198.270308</v>
      </c>
      <c r="G461">
        <v>4.5943440000000004</v>
      </c>
      <c r="H461">
        <v>189.99919399999999</v>
      </c>
      <c r="I461">
        <v>7.0870199999999999</v>
      </c>
    </row>
    <row r="462" spans="1:9" x14ac:dyDescent="0.25">
      <c r="A462">
        <v>461</v>
      </c>
      <c r="B462">
        <v>180.60238200000001</v>
      </c>
      <c r="C462">
        <v>4.7409600000000003</v>
      </c>
      <c r="F462">
        <v>198.372478</v>
      </c>
      <c r="G462">
        <v>4.8977269999999997</v>
      </c>
      <c r="H462">
        <v>189.99919399999999</v>
      </c>
      <c r="I462">
        <v>7.0870199999999999</v>
      </c>
    </row>
    <row r="463" spans="1:9" x14ac:dyDescent="0.25">
      <c r="A463">
        <v>462</v>
      </c>
      <c r="B463">
        <v>180.60238200000001</v>
      </c>
      <c r="C463">
        <v>4.7409600000000003</v>
      </c>
      <c r="F463">
        <v>198.372478</v>
      </c>
      <c r="G463">
        <v>4.8977269999999997</v>
      </c>
      <c r="H463">
        <v>189.99919399999999</v>
      </c>
      <c r="I463">
        <v>7.0870199999999999</v>
      </c>
    </row>
    <row r="464" spans="1:9" x14ac:dyDescent="0.25">
      <c r="A464">
        <v>463</v>
      </c>
      <c r="B464">
        <v>180.60238200000001</v>
      </c>
      <c r="C464">
        <v>4.7409600000000003</v>
      </c>
      <c r="H464">
        <v>189.99919399999999</v>
      </c>
      <c r="I464">
        <v>7.1358579999999998</v>
      </c>
    </row>
    <row r="465" spans="1:9" x14ac:dyDescent="0.25">
      <c r="A465">
        <v>464</v>
      </c>
      <c r="B465">
        <v>180.60238200000001</v>
      </c>
      <c r="C465">
        <v>4.7409600000000003</v>
      </c>
      <c r="H465">
        <v>189.99919399999999</v>
      </c>
      <c r="I465">
        <v>7.1358579999999998</v>
      </c>
    </row>
    <row r="466" spans="1:9" x14ac:dyDescent="0.25">
      <c r="A466">
        <v>465</v>
      </c>
      <c r="B466">
        <v>180.633792</v>
      </c>
      <c r="C466">
        <v>4.6899499999999996</v>
      </c>
      <c r="D466">
        <v>171.63702499999999</v>
      </c>
      <c r="E466">
        <v>8.5509599999999999</v>
      </c>
      <c r="H466">
        <v>189.99919399999999</v>
      </c>
      <c r="I466">
        <v>7.1358579999999998</v>
      </c>
    </row>
    <row r="467" spans="1:9" x14ac:dyDescent="0.25">
      <c r="A467">
        <v>466</v>
      </c>
      <c r="D467">
        <v>171.64606600000002</v>
      </c>
      <c r="E467">
        <v>8.5532830000000004</v>
      </c>
      <c r="H467">
        <v>189.99919399999999</v>
      </c>
      <c r="I467">
        <v>7.1358579999999998</v>
      </c>
    </row>
    <row r="468" spans="1:9" x14ac:dyDescent="0.25">
      <c r="A468">
        <v>467</v>
      </c>
      <c r="D468">
        <v>171.64606600000002</v>
      </c>
      <c r="E468">
        <v>8.5532830000000004</v>
      </c>
      <c r="H468">
        <v>189.99919399999999</v>
      </c>
      <c r="I468">
        <v>7.1358579999999998</v>
      </c>
    </row>
    <row r="469" spans="1:9" x14ac:dyDescent="0.25">
      <c r="A469">
        <v>468</v>
      </c>
      <c r="D469">
        <v>171.64606600000002</v>
      </c>
      <c r="E469">
        <v>8.5532830000000004</v>
      </c>
      <c r="H469">
        <v>189.99919399999999</v>
      </c>
      <c r="I469">
        <v>7.1358579999999998</v>
      </c>
    </row>
    <row r="470" spans="1:9" x14ac:dyDescent="0.25">
      <c r="A470">
        <v>469</v>
      </c>
      <c r="D470">
        <v>171.64606600000002</v>
      </c>
      <c r="E470">
        <v>8.5532830000000004</v>
      </c>
      <c r="H470">
        <v>189.99919399999999</v>
      </c>
      <c r="I470">
        <v>7.1358579999999998</v>
      </c>
    </row>
    <row r="471" spans="1:9" x14ac:dyDescent="0.25">
      <c r="A471">
        <v>470</v>
      </c>
      <c r="D471">
        <v>171.64606600000002</v>
      </c>
      <c r="E471">
        <v>8.5532830000000004</v>
      </c>
      <c r="H471">
        <v>189.99919399999999</v>
      </c>
      <c r="I471">
        <v>7.1358579999999998</v>
      </c>
    </row>
    <row r="472" spans="1:9" x14ac:dyDescent="0.25">
      <c r="A472">
        <v>471</v>
      </c>
      <c r="D472">
        <v>171.64606600000002</v>
      </c>
      <c r="E472">
        <v>8.5532830000000004</v>
      </c>
      <c r="H472">
        <v>190.14212700000002</v>
      </c>
      <c r="I472">
        <v>7.0454030000000003</v>
      </c>
    </row>
    <row r="473" spans="1:9" x14ac:dyDescent="0.25">
      <c r="A473">
        <v>472</v>
      </c>
      <c r="D473">
        <v>171.64606600000002</v>
      </c>
      <c r="E473">
        <v>8.5532830000000004</v>
      </c>
    </row>
    <row r="474" spans="1:9" x14ac:dyDescent="0.25">
      <c r="A474">
        <v>473</v>
      </c>
      <c r="D474">
        <v>171.64606600000002</v>
      </c>
      <c r="E474">
        <v>8.5532830000000004</v>
      </c>
      <c r="F474">
        <v>178.24929900000001</v>
      </c>
      <c r="G474">
        <v>5.8877269999999999</v>
      </c>
    </row>
    <row r="475" spans="1:9" x14ac:dyDescent="0.25">
      <c r="A475">
        <v>474</v>
      </c>
      <c r="D475">
        <v>171.64606600000002</v>
      </c>
      <c r="E475">
        <v>8.5532830000000004</v>
      </c>
      <c r="F475">
        <v>178.20424700000001</v>
      </c>
      <c r="G475">
        <v>5.7184850000000003</v>
      </c>
    </row>
    <row r="476" spans="1:9" x14ac:dyDescent="0.25">
      <c r="A476">
        <v>475</v>
      </c>
      <c r="D476">
        <v>171.64606600000002</v>
      </c>
      <c r="E476">
        <v>8.5532830000000004</v>
      </c>
      <c r="F476">
        <v>178.20424700000001</v>
      </c>
      <c r="G476">
        <v>5.7184850000000003</v>
      </c>
    </row>
    <row r="477" spans="1:9" x14ac:dyDescent="0.25">
      <c r="A477">
        <v>476</v>
      </c>
      <c r="D477">
        <v>171.63702499999999</v>
      </c>
      <c r="E477">
        <v>8.5509599999999999</v>
      </c>
      <c r="F477">
        <v>178.20424700000001</v>
      </c>
      <c r="G477">
        <v>5.7184850000000003</v>
      </c>
    </row>
    <row r="478" spans="1:9" x14ac:dyDescent="0.25">
      <c r="A478">
        <v>477</v>
      </c>
      <c r="F478">
        <v>178.20424700000001</v>
      </c>
      <c r="G478">
        <v>5.7184850000000003</v>
      </c>
    </row>
    <row r="479" spans="1:9" x14ac:dyDescent="0.25">
      <c r="A479">
        <v>478</v>
      </c>
      <c r="F479">
        <v>178.20424700000001</v>
      </c>
      <c r="G479">
        <v>5.7184850000000003</v>
      </c>
    </row>
    <row r="480" spans="1:9" x14ac:dyDescent="0.25">
      <c r="A480">
        <v>479</v>
      </c>
      <c r="B480">
        <v>161.94848999999999</v>
      </c>
      <c r="C480">
        <v>6.4175250000000004</v>
      </c>
      <c r="F480">
        <v>178.20424700000001</v>
      </c>
      <c r="G480">
        <v>5.7184850000000003</v>
      </c>
    </row>
    <row r="481" spans="1:9" x14ac:dyDescent="0.25">
      <c r="A481">
        <v>480</v>
      </c>
      <c r="B481">
        <v>161.90667200000001</v>
      </c>
      <c r="C481">
        <v>6.4516159999999996</v>
      </c>
      <c r="F481">
        <v>178.20424700000001</v>
      </c>
      <c r="G481">
        <v>5.7184850000000003</v>
      </c>
    </row>
    <row r="482" spans="1:9" x14ac:dyDescent="0.25">
      <c r="A482">
        <v>481</v>
      </c>
      <c r="B482">
        <v>161.90667200000001</v>
      </c>
      <c r="C482">
        <v>6.4516159999999996</v>
      </c>
      <c r="F482">
        <v>178.20424700000001</v>
      </c>
      <c r="G482">
        <v>5.7184850000000003</v>
      </c>
    </row>
    <row r="483" spans="1:9" x14ac:dyDescent="0.25">
      <c r="A483">
        <v>482</v>
      </c>
      <c r="B483">
        <v>161.90667200000001</v>
      </c>
      <c r="C483">
        <v>6.4516159999999996</v>
      </c>
      <c r="F483">
        <v>178.20424700000001</v>
      </c>
      <c r="G483">
        <v>5.7184850000000003</v>
      </c>
    </row>
    <row r="484" spans="1:9" x14ac:dyDescent="0.25">
      <c r="A484">
        <v>483</v>
      </c>
      <c r="B484">
        <v>161.90667200000001</v>
      </c>
      <c r="C484">
        <v>6.4516159999999996</v>
      </c>
      <c r="F484">
        <v>178.20424700000001</v>
      </c>
      <c r="G484">
        <v>5.7184850000000003</v>
      </c>
    </row>
    <row r="485" spans="1:9" x14ac:dyDescent="0.25">
      <c r="A485">
        <v>484</v>
      </c>
      <c r="B485">
        <v>161.90667200000001</v>
      </c>
      <c r="C485">
        <v>6.4516159999999996</v>
      </c>
      <c r="F485">
        <v>178.20424700000001</v>
      </c>
      <c r="G485">
        <v>5.7184850000000003</v>
      </c>
      <c r="H485">
        <v>170.148843</v>
      </c>
      <c r="I485">
        <v>8.2613129999999995</v>
      </c>
    </row>
    <row r="486" spans="1:9" x14ac:dyDescent="0.25">
      <c r="A486">
        <v>485</v>
      </c>
      <c r="B486">
        <v>161.90667200000001</v>
      </c>
      <c r="C486">
        <v>6.4516159999999996</v>
      </c>
      <c r="F486">
        <v>178.20424700000001</v>
      </c>
      <c r="G486">
        <v>5.7184850000000003</v>
      </c>
      <c r="H486">
        <v>169.98202600000002</v>
      </c>
      <c r="I486">
        <v>8.3577779999999997</v>
      </c>
    </row>
    <row r="487" spans="1:9" x14ac:dyDescent="0.25">
      <c r="A487">
        <v>486</v>
      </c>
      <c r="B487">
        <v>161.90667200000001</v>
      </c>
      <c r="C487">
        <v>6.4516159999999996</v>
      </c>
      <c r="F487">
        <v>178.24929900000001</v>
      </c>
      <c r="G487">
        <v>5.8877269999999999</v>
      </c>
      <c r="H487">
        <v>169.98202600000002</v>
      </c>
      <c r="I487">
        <v>8.3577779999999997</v>
      </c>
    </row>
    <row r="488" spans="1:9" x14ac:dyDescent="0.25">
      <c r="A488">
        <v>487</v>
      </c>
      <c r="B488">
        <v>161.90667200000001</v>
      </c>
      <c r="C488">
        <v>6.4516159999999996</v>
      </c>
      <c r="H488">
        <v>169.98202600000002</v>
      </c>
      <c r="I488">
        <v>8.3577779999999997</v>
      </c>
    </row>
    <row r="489" spans="1:9" x14ac:dyDescent="0.25">
      <c r="A489">
        <v>488</v>
      </c>
      <c r="B489">
        <v>161.90667200000001</v>
      </c>
      <c r="C489">
        <v>6.4516159999999996</v>
      </c>
      <c r="H489">
        <v>169.98202600000002</v>
      </c>
      <c r="I489">
        <v>8.3577779999999997</v>
      </c>
    </row>
    <row r="490" spans="1:9" x14ac:dyDescent="0.25">
      <c r="A490">
        <v>489</v>
      </c>
      <c r="B490">
        <v>161.90667200000001</v>
      </c>
      <c r="C490">
        <v>6.4516159999999996</v>
      </c>
      <c r="H490">
        <v>169.98202600000002</v>
      </c>
      <c r="I490">
        <v>8.3577779999999997</v>
      </c>
    </row>
    <row r="491" spans="1:9" x14ac:dyDescent="0.25">
      <c r="A491">
        <v>490</v>
      </c>
      <c r="B491">
        <v>161.94848999999999</v>
      </c>
      <c r="C491">
        <v>6.4175250000000004</v>
      </c>
      <c r="D491">
        <v>155.290763</v>
      </c>
      <c r="E491">
        <v>9.7505559999999996</v>
      </c>
      <c r="H491">
        <v>169.98202600000002</v>
      </c>
      <c r="I491">
        <v>8.3577779999999997</v>
      </c>
    </row>
    <row r="492" spans="1:9" x14ac:dyDescent="0.25">
      <c r="A492">
        <v>491</v>
      </c>
      <c r="D492">
        <v>155.25061099999999</v>
      </c>
      <c r="E492">
        <v>9.7263129999999993</v>
      </c>
      <c r="H492">
        <v>169.98202600000002</v>
      </c>
      <c r="I492">
        <v>8.3577779999999997</v>
      </c>
    </row>
    <row r="493" spans="1:9" x14ac:dyDescent="0.25">
      <c r="A493">
        <v>492</v>
      </c>
      <c r="D493">
        <v>155.25061099999999</v>
      </c>
      <c r="E493">
        <v>9.7263129999999993</v>
      </c>
      <c r="H493">
        <v>169.98202600000002</v>
      </c>
      <c r="I493">
        <v>8.3577779999999997</v>
      </c>
    </row>
    <row r="494" spans="1:9" x14ac:dyDescent="0.25">
      <c r="A494">
        <v>493</v>
      </c>
      <c r="D494">
        <v>155.25061099999999</v>
      </c>
      <c r="E494">
        <v>9.7263129999999993</v>
      </c>
      <c r="H494">
        <v>169.98202600000002</v>
      </c>
      <c r="I494">
        <v>8.3577779999999997</v>
      </c>
    </row>
    <row r="495" spans="1:9" x14ac:dyDescent="0.25">
      <c r="A495">
        <v>494</v>
      </c>
      <c r="D495">
        <v>155.25061099999999</v>
      </c>
      <c r="E495">
        <v>9.7263129999999993</v>
      </c>
      <c r="H495">
        <v>169.98202600000002</v>
      </c>
      <c r="I495">
        <v>8.3577779999999997</v>
      </c>
    </row>
    <row r="496" spans="1:9" x14ac:dyDescent="0.25">
      <c r="A496">
        <v>495</v>
      </c>
      <c r="D496">
        <v>155.25061099999999</v>
      </c>
      <c r="E496">
        <v>9.7263129999999993</v>
      </c>
      <c r="H496">
        <v>170.148843</v>
      </c>
      <c r="I496">
        <v>8.2613129999999995</v>
      </c>
    </row>
    <row r="497" spans="1:9" x14ac:dyDescent="0.25">
      <c r="A497">
        <v>496</v>
      </c>
      <c r="D497">
        <v>155.25061099999999</v>
      </c>
      <c r="E497">
        <v>9.7263129999999993</v>
      </c>
    </row>
    <row r="498" spans="1:9" x14ac:dyDescent="0.25">
      <c r="A498">
        <v>497</v>
      </c>
      <c r="D498">
        <v>155.25061099999999</v>
      </c>
      <c r="E498">
        <v>9.7263129999999993</v>
      </c>
    </row>
    <row r="499" spans="1:9" x14ac:dyDescent="0.25">
      <c r="A499">
        <v>498</v>
      </c>
      <c r="D499">
        <v>155.25061099999999</v>
      </c>
      <c r="E499">
        <v>9.7263129999999993</v>
      </c>
      <c r="F499">
        <v>160.97293500000001</v>
      </c>
      <c r="G499">
        <v>6.4642419999999996</v>
      </c>
    </row>
    <row r="500" spans="1:9" x14ac:dyDescent="0.25">
      <c r="A500">
        <v>499</v>
      </c>
      <c r="D500">
        <v>155.25061099999999</v>
      </c>
      <c r="E500">
        <v>9.7263129999999993</v>
      </c>
      <c r="F500">
        <v>160.92783400000002</v>
      </c>
      <c r="G500">
        <v>6.3049999999999997</v>
      </c>
    </row>
    <row r="501" spans="1:9" x14ac:dyDescent="0.25">
      <c r="A501">
        <v>500</v>
      </c>
      <c r="D501">
        <v>155.25061099999999</v>
      </c>
      <c r="E501">
        <v>9.7263129999999993</v>
      </c>
      <c r="F501">
        <v>160.92783400000002</v>
      </c>
      <c r="G501">
        <v>6.3049999999999997</v>
      </c>
    </row>
    <row r="502" spans="1:9" x14ac:dyDescent="0.25">
      <c r="A502">
        <v>501</v>
      </c>
      <c r="B502">
        <v>150.451874</v>
      </c>
      <c r="C502">
        <v>8.0526759999999999</v>
      </c>
      <c r="D502">
        <v>155.290763</v>
      </c>
      <c r="E502">
        <v>9.7505559999999996</v>
      </c>
      <c r="F502">
        <v>160.92783400000002</v>
      </c>
      <c r="G502">
        <v>6.3049999999999997</v>
      </c>
    </row>
    <row r="503" spans="1:9" x14ac:dyDescent="0.25">
      <c r="A503">
        <v>502</v>
      </c>
      <c r="B503">
        <v>150.451874</v>
      </c>
      <c r="C503">
        <v>8.0526759999999999</v>
      </c>
      <c r="D503">
        <v>155.290763</v>
      </c>
      <c r="E503">
        <v>9.7505559999999996</v>
      </c>
      <c r="F503">
        <v>160.92783400000002</v>
      </c>
      <c r="G503">
        <v>6.3049999999999997</v>
      </c>
    </row>
    <row r="504" spans="1:9" x14ac:dyDescent="0.25">
      <c r="A504">
        <v>503</v>
      </c>
      <c r="B504">
        <v>150.45434900000001</v>
      </c>
      <c r="C504">
        <v>8.0644950000000009</v>
      </c>
      <c r="F504">
        <v>160.92783400000002</v>
      </c>
      <c r="G504">
        <v>6.3049999999999997</v>
      </c>
    </row>
    <row r="505" spans="1:9" x14ac:dyDescent="0.25">
      <c r="A505">
        <v>504</v>
      </c>
      <c r="B505">
        <v>150.45434900000001</v>
      </c>
      <c r="C505">
        <v>8.0644950000000009</v>
      </c>
      <c r="F505">
        <v>160.92783400000002</v>
      </c>
      <c r="G505">
        <v>6.3049999999999997</v>
      </c>
    </row>
    <row r="506" spans="1:9" x14ac:dyDescent="0.25">
      <c r="A506">
        <v>505</v>
      </c>
      <c r="B506">
        <v>150.45434900000001</v>
      </c>
      <c r="C506">
        <v>8.0644950000000009</v>
      </c>
      <c r="F506">
        <v>160.92783400000002</v>
      </c>
      <c r="G506">
        <v>6.3049999999999997</v>
      </c>
    </row>
    <row r="507" spans="1:9" x14ac:dyDescent="0.25">
      <c r="A507">
        <v>506</v>
      </c>
      <c r="B507">
        <v>150.45434900000001</v>
      </c>
      <c r="C507">
        <v>8.0644950000000009</v>
      </c>
      <c r="F507">
        <v>160.92783400000002</v>
      </c>
      <c r="G507">
        <v>6.3049999999999997</v>
      </c>
    </row>
    <row r="508" spans="1:9" x14ac:dyDescent="0.25">
      <c r="A508">
        <v>507</v>
      </c>
      <c r="B508">
        <v>150.45434900000001</v>
      </c>
      <c r="C508">
        <v>8.0644950000000009</v>
      </c>
      <c r="F508">
        <v>160.92783400000002</v>
      </c>
      <c r="G508">
        <v>6.3049999999999997</v>
      </c>
    </row>
    <row r="509" spans="1:9" x14ac:dyDescent="0.25">
      <c r="A509">
        <v>508</v>
      </c>
      <c r="B509">
        <v>150.45434900000001</v>
      </c>
      <c r="C509">
        <v>8.0644950000000009</v>
      </c>
      <c r="F509">
        <v>160.92783400000002</v>
      </c>
      <c r="G509">
        <v>6.3049999999999997</v>
      </c>
    </row>
    <row r="510" spans="1:9" x14ac:dyDescent="0.25">
      <c r="A510">
        <v>509</v>
      </c>
      <c r="B510">
        <v>150.45434900000001</v>
      </c>
      <c r="C510">
        <v>8.0644950000000009</v>
      </c>
      <c r="F510">
        <v>160.92783400000002</v>
      </c>
      <c r="G510">
        <v>6.3049999999999997</v>
      </c>
      <c r="H510">
        <v>155.19081299999999</v>
      </c>
      <c r="I510">
        <v>7.5915150000000002</v>
      </c>
    </row>
    <row r="511" spans="1:9" x14ac:dyDescent="0.25">
      <c r="A511">
        <v>510</v>
      </c>
      <c r="B511">
        <v>150.45434900000001</v>
      </c>
      <c r="C511">
        <v>8.0644950000000009</v>
      </c>
      <c r="F511">
        <v>160.97293500000001</v>
      </c>
      <c r="G511">
        <v>6.4642419999999996</v>
      </c>
      <c r="H511">
        <v>155.05485300000001</v>
      </c>
      <c r="I511">
        <v>7.6734850000000003</v>
      </c>
    </row>
    <row r="512" spans="1:9" x14ac:dyDescent="0.25">
      <c r="A512">
        <v>511</v>
      </c>
      <c r="B512">
        <v>150.45434900000001</v>
      </c>
      <c r="C512">
        <v>8.0644950000000009</v>
      </c>
      <c r="H512">
        <v>155.05485300000001</v>
      </c>
      <c r="I512">
        <v>7.6734850000000003</v>
      </c>
    </row>
    <row r="513" spans="1:9" x14ac:dyDescent="0.25">
      <c r="A513">
        <v>512</v>
      </c>
      <c r="B513">
        <v>150.45434900000001</v>
      </c>
      <c r="C513">
        <v>8.0644950000000009</v>
      </c>
      <c r="H513">
        <v>155.05485300000001</v>
      </c>
      <c r="I513">
        <v>7.6734850000000003</v>
      </c>
    </row>
    <row r="514" spans="1:9" x14ac:dyDescent="0.25">
      <c r="A514">
        <v>513</v>
      </c>
      <c r="B514">
        <v>150.45434900000001</v>
      </c>
      <c r="C514">
        <v>8.0644950000000009</v>
      </c>
      <c r="H514">
        <v>155.05485300000001</v>
      </c>
      <c r="I514">
        <v>7.6734850000000003</v>
      </c>
    </row>
    <row r="515" spans="1:9" x14ac:dyDescent="0.25">
      <c r="A515">
        <v>514</v>
      </c>
      <c r="B515">
        <v>150.451874</v>
      </c>
      <c r="C515">
        <v>8.0526759999999999</v>
      </c>
      <c r="H515">
        <v>155.05485300000001</v>
      </c>
      <c r="I515">
        <v>7.6734850000000003</v>
      </c>
    </row>
    <row r="516" spans="1:9" x14ac:dyDescent="0.25">
      <c r="A516">
        <v>515</v>
      </c>
      <c r="H516">
        <v>155.05485300000001</v>
      </c>
      <c r="I516">
        <v>7.6734850000000003</v>
      </c>
    </row>
    <row r="517" spans="1:9" x14ac:dyDescent="0.25">
      <c r="A517">
        <v>516</v>
      </c>
      <c r="D517">
        <v>131.94762800000001</v>
      </c>
      <c r="E517">
        <v>9.3977319999999995</v>
      </c>
      <c r="H517">
        <v>155.05485300000001</v>
      </c>
      <c r="I517">
        <v>7.6734850000000003</v>
      </c>
    </row>
    <row r="518" spans="1:9" x14ac:dyDescent="0.25">
      <c r="A518">
        <v>517</v>
      </c>
      <c r="D518">
        <v>132.121906</v>
      </c>
      <c r="E518">
        <v>9.4279899999999994</v>
      </c>
      <c r="H518">
        <v>155.05485300000001</v>
      </c>
      <c r="I518">
        <v>7.6734850000000003</v>
      </c>
    </row>
    <row r="519" spans="1:9" x14ac:dyDescent="0.25">
      <c r="A519">
        <v>518</v>
      </c>
      <c r="D519">
        <v>132.121906</v>
      </c>
      <c r="E519">
        <v>9.4279899999999994</v>
      </c>
      <c r="H519">
        <v>155.05485300000001</v>
      </c>
      <c r="I519">
        <v>7.6734850000000003</v>
      </c>
    </row>
    <row r="520" spans="1:9" x14ac:dyDescent="0.25">
      <c r="A520">
        <v>519</v>
      </c>
      <c r="D520">
        <v>132.121906</v>
      </c>
      <c r="E520">
        <v>9.4279899999999994</v>
      </c>
      <c r="H520">
        <v>155.05485300000001</v>
      </c>
      <c r="I520">
        <v>7.6734850000000003</v>
      </c>
    </row>
    <row r="521" spans="1:9" x14ac:dyDescent="0.25">
      <c r="A521">
        <v>520</v>
      </c>
      <c r="D521">
        <v>132.121906</v>
      </c>
      <c r="E521">
        <v>9.4279899999999994</v>
      </c>
      <c r="H521">
        <v>155.05485300000001</v>
      </c>
      <c r="I521">
        <v>7.6734850000000003</v>
      </c>
    </row>
    <row r="522" spans="1:9" x14ac:dyDescent="0.25">
      <c r="A522">
        <v>521</v>
      </c>
      <c r="D522">
        <v>132.121906</v>
      </c>
      <c r="E522">
        <v>9.4279899999999994</v>
      </c>
      <c r="H522">
        <v>155.05485300000001</v>
      </c>
      <c r="I522">
        <v>7.6734850000000003</v>
      </c>
    </row>
    <row r="523" spans="1:9" x14ac:dyDescent="0.25">
      <c r="A523">
        <v>522</v>
      </c>
      <c r="D523">
        <v>132.121906</v>
      </c>
      <c r="E523">
        <v>9.4279899999999994</v>
      </c>
      <c r="F523">
        <v>138.70561600000002</v>
      </c>
      <c r="G523">
        <v>5.7399490000000002</v>
      </c>
      <c r="H523">
        <v>155.05485300000001</v>
      </c>
      <c r="I523">
        <v>7.6734850000000003</v>
      </c>
    </row>
    <row r="524" spans="1:9" x14ac:dyDescent="0.25">
      <c r="A524">
        <v>523</v>
      </c>
      <c r="D524">
        <v>132.121906</v>
      </c>
      <c r="E524">
        <v>9.4279899999999994</v>
      </c>
      <c r="F524">
        <v>138.70561600000002</v>
      </c>
      <c r="G524">
        <v>5.7399490000000002</v>
      </c>
      <c r="H524">
        <v>155.19081299999999</v>
      </c>
      <c r="I524">
        <v>7.5915150000000002</v>
      </c>
    </row>
    <row r="525" spans="1:9" x14ac:dyDescent="0.25">
      <c r="A525">
        <v>524</v>
      </c>
      <c r="D525">
        <v>132.121906</v>
      </c>
      <c r="E525">
        <v>9.4279899999999994</v>
      </c>
      <c r="F525">
        <v>138.70561600000002</v>
      </c>
      <c r="G525">
        <v>5.7399490000000002</v>
      </c>
    </row>
    <row r="526" spans="1:9" x14ac:dyDescent="0.25">
      <c r="A526">
        <v>525</v>
      </c>
      <c r="D526">
        <v>132.121906</v>
      </c>
      <c r="E526">
        <v>9.4279899999999994</v>
      </c>
      <c r="F526">
        <v>138.70561600000002</v>
      </c>
      <c r="G526">
        <v>5.7399490000000002</v>
      </c>
    </row>
    <row r="527" spans="1:9" x14ac:dyDescent="0.25">
      <c r="A527">
        <v>526</v>
      </c>
      <c r="B527">
        <v>125.349434</v>
      </c>
      <c r="C527">
        <v>7.0104639999999998</v>
      </c>
      <c r="D527">
        <v>132.121906</v>
      </c>
      <c r="E527">
        <v>9.4279899999999994</v>
      </c>
      <c r="F527">
        <v>138.70561600000002</v>
      </c>
      <c r="G527">
        <v>5.7399490000000002</v>
      </c>
    </row>
    <row r="528" spans="1:9" x14ac:dyDescent="0.25">
      <c r="A528">
        <v>527</v>
      </c>
      <c r="B528">
        <v>125.328613</v>
      </c>
      <c r="C528">
        <v>7.0336080000000001</v>
      </c>
      <c r="D528">
        <v>131.94762800000001</v>
      </c>
      <c r="E528">
        <v>9.3977319999999995</v>
      </c>
      <c r="F528">
        <v>138.70561600000002</v>
      </c>
      <c r="G528">
        <v>5.7399490000000002</v>
      </c>
    </row>
    <row r="529" spans="1:9" x14ac:dyDescent="0.25">
      <c r="A529">
        <v>528</v>
      </c>
      <c r="B529">
        <v>125.328613</v>
      </c>
      <c r="C529">
        <v>7.0336080000000001</v>
      </c>
      <c r="D529">
        <v>131.94762800000001</v>
      </c>
      <c r="E529">
        <v>9.3977319999999995</v>
      </c>
      <c r="F529">
        <v>138.70561600000002</v>
      </c>
      <c r="G529">
        <v>5.7399490000000002</v>
      </c>
    </row>
    <row r="530" spans="1:9" x14ac:dyDescent="0.25">
      <c r="A530">
        <v>529</v>
      </c>
      <c r="B530">
        <v>125.328613</v>
      </c>
      <c r="C530">
        <v>7.0336080000000001</v>
      </c>
      <c r="F530">
        <v>138.70561600000002</v>
      </c>
      <c r="G530">
        <v>5.7399490000000002</v>
      </c>
    </row>
    <row r="531" spans="1:9" x14ac:dyDescent="0.25">
      <c r="A531">
        <v>530</v>
      </c>
      <c r="B531">
        <v>125.328613</v>
      </c>
      <c r="C531">
        <v>7.0336080000000001</v>
      </c>
      <c r="F531">
        <v>138.70561600000002</v>
      </c>
      <c r="G531">
        <v>5.7399490000000002</v>
      </c>
    </row>
    <row r="532" spans="1:9" x14ac:dyDescent="0.25">
      <c r="A532">
        <v>531</v>
      </c>
      <c r="B532">
        <v>125.328613</v>
      </c>
      <c r="C532">
        <v>7.0336080000000001</v>
      </c>
      <c r="F532">
        <v>138.70561600000002</v>
      </c>
      <c r="G532">
        <v>5.7399490000000002</v>
      </c>
    </row>
    <row r="533" spans="1:9" x14ac:dyDescent="0.25">
      <c r="A533">
        <v>532</v>
      </c>
      <c r="B533">
        <v>125.328613</v>
      </c>
      <c r="C533">
        <v>7.0336080000000001</v>
      </c>
      <c r="F533">
        <v>138.70561600000002</v>
      </c>
      <c r="G533">
        <v>5.7399490000000002</v>
      </c>
    </row>
    <row r="534" spans="1:9" x14ac:dyDescent="0.25">
      <c r="A534">
        <v>533</v>
      </c>
      <c r="B534">
        <v>125.328613</v>
      </c>
      <c r="C534">
        <v>7.0336080000000001</v>
      </c>
      <c r="F534">
        <v>138.70561600000002</v>
      </c>
      <c r="G534">
        <v>5.7399490000000002</v>
      </c>
    </row>
    <row r="535" spans="1:9" x14ac:dyDescent="0.25">
      <c r="A535">
        <v>534</v>
      </c>
      <c r="B535">
        <v>125.328613</v>
      </c>
      <c r="C535">
        <v>7.0336080000000001</v>
      </c>
      <c r="F535">
        <v>138.70561600000002</v>
      </c>
      <c r="G535">
        <v>5.7399490000000002</v>
      </c>
    </row>
    <row r="536" spans="1:9" x14ac:dyDescent="0.25">
      <c r="A536">
        <v>535</v>
      </c>
      <c r="B536">
        <v>125.328613</v>
      </c>
      <c r="C536">
        <v>7.0336080000000001</v>
      </c>
      <c r="F536">
        <v>138.70561600000002</v>
      </c>
      <c r="G536">
        <v>5.7399490000000002</v>
      </c>
    </row>
    <row r="537" spans="1:9" x14ac:dyDescent="0.25">
      <c r="A537">
        <v>536</v>
      </c>
      <c r="B537">
        <v>125.328613</v>
      </c>
      <c r="C537">
        <v>7.0336080000000001</v>
      </c>
      <c r="F537">
        <v>138.70561600000002</v>
      </c>
      <c r="G537">
        <v>5.7399490000000002</v>
      </c>
    </row>
    <row r="538" spans="1:9" x14ac:dyDescent="0.25">
      <c r="A538">
        <v>537</v>
      </c>
      <c r="B538">
        <v>125.328613</v>
      </c>
      <c r="C538">
        <v>7.0336080000000001</v>
      </c>
      <c r="F538">
        <v>138.70561600000002</v>
      </c>
      <c r="G538">
        <v>5.7399490000000002</v>
      </c>
      <c r="H538">
        <v>130.02531100000002</v>
      </c>
      <c r="I538">
        <v>6.9934539999999998</v>
      </c>
    </row>
    <row r="539" spans="1:9" x14ac:dyDescent="0.25">
      <c r="A539">
        <v>538</v>
      </c>
      <c r="B539">
        <v>125.349434</v>
      </c>
      <c r="C539">
        <v>7.0104639999999998</v>
      </c>
      <c r="H539">
        <v>130.02397200000001</v>
      </c>
      <c r="I539">
        <v>7.0834539999999997</v>
      </c>
    </row>
    <row r="540" spans="1:9" x14ac:dyDescent="0.25">
      <c r="A540">
        <v>539</v>
      </c>
      <c r="B540">
        <v>125.349434</v>
      </c>
      <c r="C540">
        <v>7.0104639999999998</v>
      </c>
      <c r="D540">
        <v>116.22056600000001</v>
      </c>
      <c r="E540">
        <v>9.4620619999999995</v>
      </c>
      <c r="H540">
        <v>130.02397200000001</v>
      </c>
      <c r="I540">
        <v>7.0834539999999997</v>
      </c>
    </row>
    <row r="541" spans="1:9" x14ac:dyDescent="0.25">
      <c r="A541">
        <v>540</v>
      </c>
      <c r="D541">
        <v>116.23757900000001</v>
      </c>
      <c r="E541">
        <v>9.4279899999999994</v>
      </c>
      <c r="H541">
        <v>130.02397200000001</v>
      </c>
      <c r="I541">
        <v>7.0834539999999997</v>
      </c>
    </row>
    <row r="542" spans="1:9" x14ac:dyDescent="0.25">
      <c r="A542">
        <v>541</v>
      </c>
      <c r="D542">
        <v>116.23757900000001</v>
      </c>
      <c r="E542">
        <v>9.4279899999999994</v>
      </c>
      <c r="H542">
        <v>130.02397200000001</v>
      </c>
      <c r="I542">
        <v>7.0834539999999997</v>
      </c>
    </row>
    <row r="543" spans="1:9" x14ac:dyDescent="0.25">
      <c r="A543">
        <v>542</v>
      </c>
      <c r="D543">
        <v>116.23757900000001</v>
      </c>
      <c r="E543">
        <v>9.4279899999999994</v>
      </c>
      <c r="H543">
        <v>130.02397200000001</v>
      </c>
      <c r="I543">
        <v>7.0834539999999997</v>
      </c>
    </row>
    <row r="544" spans="1:9" x14ac:dyDescent="0.25">
      <c r="A544">
        <v>543</v>
      </c>
      <c r="D544">
        <v>116.23757900000001</v>
      </c>
      <c r="E544">
        <v>9.4279899999999994</v>
      </c>
      <c r="H544">
        <v>130.02397200000001</v>
      </c>
      <c r="I544">
        <v>7.0834539999999997</v>
      </c>
    </row>
    <row r="545" spans="1:9" x14ac:dyDescent="0.25">
      <c r="A545">
        <v>544</v>
      </c>
      <c r="D545">
        <v>116.23757900000001</v>
      </c>
      <c r="E545">
        <v>9.4279899999999994</v>
      </c>
      <c r="H545">
        <v>130.02397200000001</v>
      </c>
      <c r="I545">
        <v>7.0834539999999997</v>
      </c>
    </row>
    <row r="546" spans="1:9" x14ac:dyDescent="0.25">
      <c r="A546">
        <v>545</v>
      </c>
      <c r="D546">
        <v>116.23757900000001</v>
      </c>
      <c r="E546">
        <v>9.4279899999999994</v>
      </c>
      <c r="H546">
        <v>130.02397200000001</v>
      </c>
      <c r="I546">
        <v>7.0834539999999997</v>
      </c>
    </row>
    <row r="547" spans="1:9" x14ac:dyDescent="0.25">
      <c r="A547">
        <v>546</v>
      </c>
      <c r="D547">
        <v>116.23757900000001</v>
      </c>
      <c r="E547">
        <v>9.4279899999999994</v>
      </c>
      <c r="H547">
        <v>130.02397200000001</v>
      </c>
      <c r="I547">
        <v>7.0834539999999997</v>
      </c>
    </row>
    <row r="548" spans="1:9" x14ac:dyDescent="0.25">
      <c r="A548">
        <v>547</v>
      </c>
      <c r="D548">
        <v>116.23757900000001</v>
      </c>
      <c r="E548">
        <v>9.4279899999999994</v>
      </c>
      <c r="H548">
        <v>130.02397200000001</v>
      </c>
      <c r="I548">
        <v>7.0834539999999997</v>
      </c>
    </row>
    <row r="549" spans="1:9" x14ac:dyDescent="0.25">
      <c r="A549">
        <v>548</v>
      </c>
      <c r="D549">
        <v>116.23757900000001</v>
      </c>
      <c r="E549">
        <v>9.4279899999999994</v>
      </c>
      <c r="H549">
        <v>130.02397200000001</v>
      </c>
      <c r="I549">
        <v>7.0834539999999997</v>
      </c>
    </row>
    <row r="550" spans="1:9" x14ac:dyDescent="0.25">
      <c r="A550">
        <v>549</v>
      </c>
      <c r="D550">
        <v>116.23757900000001</v>
      </c>
      <c r="E550">
        <v>9.4279899999999994</v>
      </c>
      <c r="H550">
        <v>130.02397200000001</v>
      </c>
      <c r="I550">
        <v>7.0834539999999997</v>
      </c>
    </row>
    <row r="551" spans="1:9" x14ac:dyDescent="0.25">
      <c r="A551">
        <v>550</v>
      </c>
      <c r="D551">
        <v>116.23757900000001</v>
      </c>
      <c r="E551">
        <v>9.4279899999999994</v>
      </c>
      <c r="H551">
        <v>130.02397200000001</v>
      </c>
      <c r="I551">
        <v>7.0834539999999997</v>
      </c>
    </row>
    <row r="552" spans="1:9" x14ac:dyDescent="0.25">
      <c r="A552">
        <v>551</v>
      </c>
      <c r="D552">
        <v>116.22056600000001</v>
      </c>
      <c r="E552">
        <v>9.4620619999999995</v>
      </c>
      <c r="H552">
        <v>130.02397200000001</v>
      </c>
      <c r="I552">
        <v>7.0834539999999997</v>
      </c>
    </row>
    <row r="553" spans="1:9" x14ac:dyDescent="0.25">
      <c r="A553">
        <v>552</v>
      </c>
      <c r="H553">
        <v>130.02531100000002</v>
      </c>
      <c r="I553">
        <v>6.9934539999999998</v>
      </c>
    </row>
    <row r="554" spans="1:9" x14ac:dyDescent="0.25">
      <c r="A554">
        <v>553</v>
      </c>
      <c r="F554">
        <v>120.27835100000001</v>
      </c>
      <c r="G554">
        <v>6.9332989999999999</v>
      </c>
    </row>
    <row r="555" spans="1:9" x14ac:dyDescent="0.25">
      <c r="A555">
        <v>554</v>
      </c>
      <c r="F555">
        <v>120.133713</v>
      </c>
      <c r="G555">
        <v>6.7342789999999999</v>
      </c>
    </row>
    <row r="556" spans="1:9" x14ac:dyDescent="0.25">
      <c r="A556">
        <v>555</v>
      </c>
      <c r="B556">
        <v>105.05809400000001</v>
      </c>
      <c r="C556">
        <v>8.4052070000000008</v>
      </c>
      <c r="F556">
        <v>120.133713</v>
      </c>
      <c r="G556">
        <v>6.7342789999999999</v>
      </c>
    </row>
    <row r="557" spans="1:9" x14ac:dyDescent="0.25">
      <c r="A557">
        <v>556</v>
      </c>
      <c r="B557">
        <v>105.04861100000001</v>
      </c>
      <c r="C557">
        <v>8.3804639999999999</v>
      </c>
      <c r="F557">
        <v>120.133713</v>
      </c>
      <c r="G557">
        <v>6.7342789999999999</v>
      </c>
    </row>
    <row r="558" spans="1:9" x14ac:dyDescent="0.25">
      <c r="A558">
        <v>557</v>
      </c>
      <c r="B558">
        <v>105.04861100000001</v>
      </c>
      <c r="C558">
        <v>8.3804639999999999</v>
      </c>
      <c r="F558">
        <v>120.133713</v>
      </c>
      <c r="G558">
        <v>6.7342789999999999</v>
      </c>
    </row>
    <row r="559" spans="1:9" x14ac:dyDescent="0.25">
      <c r="A559">
        <v>558</v>
      </c>
      <c r="B559">
        <v>105.04861100000001</v>
      </c>
      <c r="C559">
        <v>8.3804639999999999</v>
      </c>
      <c r="F559">
        <v>120.133713</v>
      </c>
      <c r="G559">
        <v>6.7342789999999999</v>
      </c>
    </row>
    <row r="560" spans="1:9" x14ac:dyDescent="0.25">
      <c r="A560">
        <v>559</v>
      </c>
      <c r="B560">
        <v>105.04861100000001</v>
      </c>
      <c r="C560">
        <v>8.3804639999999999</v>
      </c>
      <c r="F560">
        <v>120.133713</v>
      </c>
      <c r="G560">
        <v>6.7342789999999999</v>
      </c>
    </row>
    <row r="561" spans="1:9" x14ac:dyDescent="0.25">
      <c r="A561">
        <v>560</v>
      </c>
      <c r="B561">
        <v>105.04861100000001</v>
      </c>
      <c r="C561">
        <v>8.3804639999999999</v>
      </c>
      <c r="F561">
        <v>120.133713</v>
      </c>
      <c r="G561">
        <v>6.7342789999999999</v>
      </c>
    </row>
    <row r="562" spans="1:9" x14ac:dyDescent="0.25">
      <c r="A562">
        <v>561</v>
      </c>
      <c r="B562">
        <v>105.04861100000001</v>
      </c>
      <c r="C562">
        <v>8.3804639999999999</v>
      </c>
      <c r="F562">
        <v>120.133713</v>
      </c>
      <c r="G562">
        <v>6.7342789999999999</v>
      </c>
    </row>
    <row r="563" spans="1:9" x14ac:dyDescent="0.25">
      <c r="A563">
        <v>562</v>
      </c>
      <c r="B563">
        <v>105.04861100000001</v>
      </c>
      <c r="C563">
        <v>8.3804639999999999</v>
      </c>
      <c r="F563">
        <v>120.133713</v>
      </c>
      <c r="G563">
        <v>6.7342789999999999</v>
      </c>
    </row>
    <row r="564" spans="1:9" x14ac:dyDescent="0.25">
      <c r="A564">
        <v>563</v>
      </c>
      <c r="B564">
        <v>105.04861100000001</v>
      </c>
      <c r="C564">
        <v>8.3804639999999999</v>
      </c>
      <c r="F564">
        <v>120.133713</v>
      </c>
      <c r="G564">
        <v>6.7342789999999999</v>
      </c>
    </row>
    <row r="565" spans="1:9" x14ac:dyDescent="0.25">
      <c r="A565">
        <v>564</v>
      </c>
      <c r="B565">
        <v>105.04861100000001</v>
      </c>
      <c r="C565">
        <v>8.3804639999999999</v>
      </c>
      <c r="F565">
        <v>120.133713</v>
      </c>
      <c r="G565">
        <v>6.7342789999999999</v>
      </c>
    </row>
    <row r="566" spans="1:9" x14ac:dyDescent="0.25">
      <c r="A566">
        <v>565</v>
      </c>
      <c r="B566">
        <v>105.04861100000001</v>
      </c>
      <c r="C566">
        <v>8.3804639999999999</v>
      </c>
      <c r="F566">
        <v>120.133713</v>
      </c>
      <c r="G566">
        <v>6.7342789999999999</v>
      </c>
      <c r="H566">
        <v>109.900723</v>
      </c>
      <c r="I566">
        <v>8.7752579999999991</v>
      </c>
    </row>
    <row r="567" spans="1:9" x14ac:dyDescent="0.25">
      <c r="A567">
        <v>566</v>
      </c>
      <c r="B567">
        <v>105.05809400000001</v>
      </c>
      <c r="C567">
        <v>8.4052070000000008</v>
      </c>
      <c r="F567">
        <v>120.27835100000001</v>
      </c>
      <c r="G567">
        <v>6.9332989999999999</v>
      </c>
      <c r="H567">
        <v>109.74396900000001</v>
      </c>
      <c r="I567">
        <v>8.7795360000000002</v>
      </c>
    </row>
    <row r="568" spans="1:9" x14ac:dyDescent="0.25">
      <c r="A568">
        <v>567</v>
      </c>
      <c r="D568">
        <v>94.786495000000002</v>
      </c>
      <c r="E568">
        <v>9.1486079999999994</v>
      </c>
      <c r="H568">
        <v>109.74396900000001</v>
      </c>
      <c r="I568">
        <v>8.7795360000000002</v>
      </c>
    </row>
    <row r="569" spans="1:9" x14ac:dyDescent="0.25">
      <c r="A569">
        <v>568</v>
      </c>
      <c r="D569">
        <v>94.758762000000004</v>
      </c>
      <c r="E569">
        <v>9.1287120000000002</v>
      </c>
      <c r="H569">
        <v>109.74396900000001</v>
      </c>
      <c r="I569">
        <v>8.7795360000000002</v>
      </c>
    </row>
    <row r="570" spans="1:9" x14ac:dyDescent="0.25">
      <c r="A570">
        <v>569</v>
      </c>
      <c r="D570">
        <v>94.758762000000004</v>
      </c>
      <c r="E570">
        <v>9.1287120000000002</v>
      </c>
      <c r="H570">
        <v>109.74396900000001</v>
      </c>
      <c r="I570">
        <v>8.7795360000000002</v>
      </c>
    </row>
    <row r="571" spans="1:9" x14ac:dyDescent="0.25">
      <c r="A571">
        <v>570</v>
      </c>
      <c r="D571">
        <v>94.758762000000004</v>
      </c>
      <c r="E571">
        <v>9.1287120000000002</v>
      </c>
      <c r="H571">
        <v>109.74396900000001</v>
      </c>
      <c r="I571">
        <v>8.7795360000000002</v>
      </c>
    </row>
    <row r="572" spans="1:9" x14ac:dyDescent="0.25">
      <c r="A572">
        <v>571</v>
      </c>
      <c r="D572">
        <v>94.758762000000004</v>
      </c>
      <c r="E572">
        <v>9.1287120000000002</v>
      </c>
      <c r="H572">
        <v>109.74396900000001</v>
      </c>
      <c r="I572">
        <v>8.7795360000000002</v>
      </c>
    </row>
    <row r="573" spans="1:9" x14ac:dyDescent="0.25">
      <c r="A573">
        <v>572</v>
      </c>
      <c r="D573">
        <v>94.758762000000004</v>
      </c>
      <c r="E573">
        <v>9.1287120000000002</v>
      </c>
      <c r="H573">
        <v>109.74396900000001</v>
      </c>
      <c r="I573">
        <v>8.7795360000000002</v>
      </c>
    </row>
    <row r="574" spans="1:9" x14ac:dyDescent="0.25">
      <c r="A574">
        <v>573</v>
      </c>
      <c r="D574">
        <v>94.758762000000004</v>
      </c>
      <c r="E574">
        <v>9.1287120000000002</v>
      </c>
      <c r="H574">
        <v>109.74396900000001</v>
      </c>
      <c r="I574">
        <v>8.7795360000000002</v>
      </c>
    </row>
    <row r="575" spans="1:9" x14ac:dyDescent="0.25">
      <c r="A575">
        <v>574</v>
      </c>
      <c r="D575">
        <v>94.758762000000004</v>
      </c>
      <c r="E575">
        <v>9.1287120000000002</v>
      </c>
      <c r="H575">
        <v>109.74396900000001</v>
      </c>
      <c r="I575">
        <v>8.7795360000000002</v>
      </c>
    </row>
    <row r="576" spans="1:9" x14ac:dyDescent="0.25">
      <c r="A576">
        <v>575</v>
      </c>
      <c r="D576">
        <v>94.758762000000004</v>
      </c>
      <c r="E576">
        <v>9.1287120000000002</v>
      </c>
      <c r="H576">
        <v>109.74396900000001</v>
      </c>
      <c r="I576">
        <v>8.7795360000000002</v>
      </c>
    </row>
    <row r="577" spans="1:9" x14ac:dyDescent="0.25">
      <c r="A577">
        <v>576</v>
      </c>
      <c r="D577">
        <v>94.758762000000004</v>
      </c>
      <c r="E577">
        <v>9.1287120000000002</v>
      </c>
      <c r="H577">
        <v>109.74396900000001</v>
      </c>
      <c r="I577">
        <v>8.7795360000000002</v>
      </c>
    </row>
    <row r="578" spans="1:9" x14ac:dyDescent="0.25">
      <c r="A578">
        <v>577</v>
      </c>
      <c r="D578">
        <v>94.758762000000004</v>
      </c>
      <c r="E578">
        <v>9.1287120000000002</v>
      </c>
      <c r="H578">
        <v>109.900723</v>
      </c>
      <c r="I578">
        <v>8.7752579999999991</v>
      </c>
    </row>
    <row r="579" spans="1:9" x14ac:dyDescent="0.25">
      <c r="A579">
        <v>578</v>
      </c>
      <c r="D579">
        <v>94.786495000000002</v>
      </c>
      <c r="E579">
        <v>9.1486079999999994</v>
      </c>
      <c r="H579">
        <v>109.900723</v>
      </c>
      <c r="I579">
        <v>8.7752579999999991</v>
      </c>
    </row>
    <row r="580" spans="1:9" x14ac:dyDescent="0.25">
      <c r="A580">
        <v>579</v>
      </c>
      <c r="B580">
        <v>85.969898000000001</v>
      </c>
      <c r="C580">
        <v>6.8084540000000002</v>
      </c>
    </row>
    <row r="581" spans="1:9" x14ac:dyDescent="0.25">
      <c r="A581">
        <v>580</v>
      </c>
      <c r="B581">
        <v>85.917473000000001</v>
      </c>
      <c r="C581">
        <v>6.7841760000000004</v>
      </c>
    </row>
    <row r="582" spans="1:9" x14ac:dyDescent="0.25">
      <c r="A582">
        <v>581</v>
      </c>
      <c r="B582">
        <v>85.917473000000001</v>
      </c>
      <c r="C582">
        <v>6.7841760000000004</v>
      </c>
    </row>
    <row r="583" spans="1:9" x14ac:dyDescent="0.25">
      <c r="A583">
        <v>582</v>
      </c>
      <c r="B583">
        <v>85.917473000000001</v>
      </c>
      <c r="C583">
        <v>6.7841760000000004</v>
      </c>
      <c r="F583">
        <v>97.282526000000004</v>
      </c>
      <c r="G583">
        <v>9.4793299999999991</v>
      </c>
    </row>
    <row r="584" spans="1:9" x14ac:dyDescent="0.25">
      <c r="A584">
        <v>583</v>
      </c>
      <c r="B584">
        <v>85.917473000000001</v>
      </c>
      <c r="C584">
        <v>6.7841760000000004</v>
      </c>
      <c r="F584">
        <v>97.206341000000009</v>
      </c>
      <c r="G584">
        <v>9.1786089999999998</v>
      </c>
    </row>
    <row r="585" spans="1:9" x14ac:dyDescent="0.25">
      <c r="A585">
        <v>584</v>
      </c>
      <c r="B585">
        <v>85.917473000000001</v>
      </c>
      <c r="C585">
        <v>6.7841760000000004</v>
      </c>
      <c r="F585">
        <v>97.206341000000009</v>
      </c>
      <c r="G585">
        <v>9.1786089999999998</v>
      </c>
    </row>
    <row r="586" spans="1:9" x14ac:dyDescent="0.25">
      <c r="A586">
        <v>585</v>
      </c>
      <c r="B586">
        <v>85.917473000000001</v>
      </c>
      <c r="C586">
        <v>6.7841760000000004</v>
      </c>
      <c r="F586">
        <v>97.206341000000009</v>
      </c>
      <c r="G586">
        <v>9.1786089999999998</v>
      </c>
    </row>
    <row r="587" spans="1:9" x14ac:dyDescent="0.25">
      <c r="A587">
        <v>586</v>
      </c>
      <c r="B587">
        <v>85.917473000000001</v>
      </c>
      <c r="C587">
        <v>6.7841760000000004</v>
      </c>
      <c r="F587">
        <v>97.206341000000009</v>
      </c>
      <c r="G587">
        <v>9.1786089999999998</v>
      </c>
    </row>
    <row r="588" spans="1:9" x14ac:dyDescent="0.25">
      <c r="A588">
        <v>587</v>
      </c>
      <c r="B588">
        <v>85.917473000000001</v>
      </c>
      <c r="C588">
        <v>6.7841760000000004</v>
      </c>
      <c r="F588">
        <v>97.206341000000009</v>
      </c>
      <c r="G588">
        <v>9.1786089999999998</v>
      </c>
      <c r="H588">
        <v>91.00628900000001</v>
      </c>
      <c r="I588">
        <v>11.097576999999999</v>
      </c>
    </row>
    <row r="589" spans="1:9" x14ac:dyDescent="0.25">
      <c r="A589">
        <v>588</v>
      </c>
      <c r="B589">
        <v>85.917473000000001</v>
      </c>
      <c r="C589">
        <v>6.7841760000000004</v>
      </c>
      <c r="F589">
        <v>97.206341000000009</v>
      </c>
      <c r="G589">
        <v>9.1786089999999998</v>
      </c>
      <c r="H589">
        <v>90.862577000000002</v>
      </c>
      <c r="I589">
        <v>11.024279</v>
      </c>
    </row>
    <row r="590" spans="1:9" x14ac:dyDescent="0.25">
      <c r="A590">
        <v>589</v>
      </c>
      <c r="B590">
        <v>85.917473000000001</v>
      </c>
      <c r="C590">
        <v>6.7841760000000004</v>
      </c>
      <c r="F590">
        <v>97.206341000000009</v>
      </c>
      <c r="G590">
        <v>9.1786089999999998</v>
      </c>
      <c r="H590">
        <v>90.862577000000002</v>
      </c>
      <c r="I590">
        <v>11.024279</v>
      </c>
    </row>
    <row r="591" spans="1:9" x14ac:dyDescent="0.25">
      <c r="A591">
        <v>590</v>
      </c>
      <c r="B591">
        <v>85.917473000000001</v>
      </c>
      <c r="C591">
        <v>6.7841760000000004</v>
      </c>
      <c r="F591">
        <v>97.206341000000009</v>
      </c>
      <c r="G591">
        <v>9.1786089999999998</v>
      </c>
      <c r="H591">
        <v>90.862577000000002</v>
      </c>
      <c r="I591">
        <v>11.024279</v>
      </c>
    </row>
    <row r="592" spans="1:9" x14ac:dyDescent="0.25">
      <c r="A592">
        <v>591</v>
      </c>
      <c r="B592">
        <v>85.969898000000001</v>
      </c>
      <c r="C592">
        <v>6.8084540000000002</v>
      </c>
      <c r="F592">
        <v>97.206341000000009</v>
      </c>
      <c r="G592">
        <v>9.1786089999999998</v>
      </c>
      <c r="H592">
        <v>90.862577000000002</v>
      </c>
      <c r="I592">
        <v>11.024279</v>
      </c>
    </row>
    <row r="593" spans="1:9" x14ac:dyDescent="0.25">
      <c r="A593">
        <v>592</v>
      </c>
      <c r="F593">
        <v>97.206341000000009</v>
      </c>
      <c r="G593">
        <v>9.1786089999999998</v>
      </c>
      <c r="H593">
        <v>90.862577000000002</v>
      </c>
      <c r="I593">
        <v>11.024279</v>
      </c>
    </row>
    <row r="594" spans="1:9" x14ac:dyDescent="0.25">
      <c r="A594">
        <v>593</v>
      </c>
      <c r="F594">
        <v>97.282526000000004</v>
      </c>
      <c r="G594">
        <v>9.4793299999999991</v>
      </c>
      <c r="H594">
        <v>90.862577000000002</v>
      </c>
      <c r="I594">
        <v>11.024279</v>
      </c>
    </row>
    <row r="595" spans="1:9" x14ac:dyDescent="0.25">
      <c r="A595">
        <v>594</v>
      </c>
      <c r="D595">
        <v>76.550309000000013</v>
      </c>
      <c r="E595">
        <v>6.7198969999999996</v>
      </c>
      <c r="F595">
        <v>97.282526000000004</v>
      </c>
      <c r="G595">
        <v>9.4793299999999991</v>
      </c>
      <c r="H595">
        <v>90.862577000000002</v>
      </c>
      <c r="I595">
        <v>11.024279</v>
      </c>
    </row>
    <row r="596" spans="1:9" x14ac:dyDescent="0.25">
      <c r="A596">
        <v>595</v>
      </c>
      <c r="D596">
        <v>76.476752000000005</v>
      </c>
      <c r="E596">
        <v>6.6345369999999999</v>
      </c>
      <c r="H596">
        <v>90.862577000000002</v>
      </c>
      <c r="I596">
        <v>11.024279</v>
      </c>
    </row>
    <row r="597" spans="1:9" x14ac:dyDescent="0.25">
      <c r="A597">
        <v>596</v>
      </c>
      <c r="D597">
        <v>76.476752000000005</v>
      </c>
      <c r="E597">
        <v>6.6345369999999999</v>
      </c>
      <c r="H597">
        <v>90.862577000000002</v>
      </c>
      <c r="I597">
        <v>11.024279</v>
      </c>
    </row>
    <row r="598" spans="1:9" x14ac:dyDescent="0.25">
      <c r="A598">
        <v>597</v>
      </c>
      <c r="D598">
        <v>76.476752000000005</v>
      </c>
      <c r="E598">
        <v>6.6345369999999999</v>
      </c>
      <c r="H598">
        <v>90.862577000000002</v>
      </c>
      <c r="I598">
        <v>11.024279</v>
      </c>
    </row>
    <row r="599" spans="1:9" x14ac:dyDescent="0.25">
      <c r="A599">
        <v>598</v>
      </c>
      <c r="D599">
        <v>76.476752000000005</v>
      </c>
      <c r="E599">
        <v>6.6345369999999999</v>
      </c>
      <c r="H599">
        <v>90.862577000000002</v>
      </c>
      <c r="I599">
        <v>11.024279</v>
      </c>
    </row>
    <row r="600" spans="1:9" x14ac:dyDescent="0.25">
      <c r="A600">
        <v>599</v>
      </c>
      <c r="D600">
        <v>76.476752000000005</v>
      </c>
      <c r="E600">
        <v>6.6345369999999999</v>
      </c>
      <c r="H600">
        <v>90.862577000000002</v>
      </c>
      <c r="I600">
        <v>11.024279</v>
      </c>
    </row>
    <row r="601" spans="1:9" x14ac:dyDescent="0.25">
      <c r="A601">
        <v>600</v>
      </c>
      <c r="D601">
        <v>76.476752000000005</v>
      </c>
      <c r="E601">
        <v>6.6345369999999999</v>
      </c>
      <c r="H601">
        <v>90.862577000000002</v>
      </c>
      <c r="I601">
        <v>11.024279</v>
      </c>
    </row>
    <row r="602" spans="1:9" x14ac:dyDescent="0.25">
      <c r="A602">
        <v>601</v>
      </c>
      <c r="D602">
        <v>76.476752000000005</v>
      </c>
      <c r="E602">
        <v>6.6345369999999999</v>
      </c>
      <c r="H602">
        <v>90.862577000000002</v>
      </c>
      <c r="I602">
        <v>11.024279</v>
      </c>
    </row>
    <row r="603" spans="1:9" x14ac:dyDescent="0.25">
      <c r="A603">
        <v>602</v>
      </c>
      <c r="D603">
        <v>76.476752000000005</v>
      </c>
      <c r="E603">
        <v>6.6345369999999999</v>
      </c>
      <c r="H603">
        <v>91.00628900000001</v>
      </c>
      <c r="I603">
        <v>11.097576999999999</v>
      </c>
    </row>
    <row r="604" spans="1:9" x14ac:dyDescent="0.25">
      <c r="A604">
        <v>603</v>
      </c>
      <c r="D604">
        <v>76.476752000000005</v>
      </c>
      <c r="E604">
        <v>6.6345369999999999</v>
      </c>
    </row>
    <row r="605" spans="1:9" x14ac:dyDescent="0.25">
      <c r="A605">
        <v>604</v>
      </c>
      <c r="B605">
        <v>71.519845000000004</v>
      </c>
      <c r="C605">
        <v>5.6109280000000004</v>
      </c>
      <c r="D605">
        <v>76.476752000000005</v>
      </c>
      <c r="E605">
        <v>6.6345369999999999</v>
      </c>
      <c r="F605">
        <v>81.342887000000005</v>
      </c>
      <c r="G605">
        <v>7.2678859999999998</v>
      </c>
    </row>
    <row r="606" spans="1:9" x14ac:dyDescent="0.25">
      <c r="A606">
        <v>605</v>
      </c>
      <c r="B606">
        <v>71.531649000000002</v>
      </c>
      <c r="C606">
        <v>5.5869590000000002</v>
      </c>
      <c r="D606">
        <v>76.476752000000005</v>
      </c>
      <c r="E606">
        <v>6.6345369999999999</v>
      </c>
      <c r="F606">
        <v>81.471855000000005</v>
      </c>
      <c r="G606">
        <v>7.0834539999999997</v>
      </c>
    </row>
    <row r="607" spans="1:9" x14ac:dyDescent="0.25">
      <c r="A607">
        <v>606</v>
      </c>
      <c r="B607">
        <v>71.531649000000002</v>
      </c>
      <c r="C607">
        <v>5.5869590000000002</v>
      </c>
      <c r="D607">
        <v>76.550309000000013</v>
      </c>
      <c r="E607">
        <v>6.7198969999999996</v>
      </c>
      <c r="F607">
        <v>81.471855000000005</v>
      </c>
      <c r="G607">
        <v>7.0834539999999997</v>
      </c>
    </row>
    <row r="608" spans="1:9" x14ac:dyDescent="0.25">
      <c r="A608">
        <v>607</v>
      </c>
      <c r="B608">
        <v>71.531649000000002</v>
      </c>
      <c r="C608">
        <v>5.5869590000000002</v>
      </c>
      <c r="F608">
        <v>81.471855000000005</v>
      </c>
      <c r="G608">
        <v>7.0834539999999997</v>
      </c>
    </row>
    <row r="609" spans="1:9" x14ac:dyDescent="0.25">
      <c r="A609">
        <v>608</v>
      </c>
      <c r="B609">
        <v>71.531649000000002</v>
      </c>
      <c r="C609">
        <v>5.5869590000000002</v>
      </c>
      <c r="F609">
        <v>81.471855000000005</v>
      </c>
      <c r="G609">
        <v>7.0834539999999997</v>
      </c>
    </row>
    <row r="610" spans="1:9" x14ac:dyDescent="0.25">
      <c r="A610">
        <v>609</v>
      </c>
      <c r="B610">
        <v>71.531649000000002</v>
      </c>
      <c r="C610">
        <v>5.5869590000000002</v>
      </c>
      <c r="F610">
        <v>81.471855000000005</v>
      </c>
      <c r="G610">
        <v>7.0834539999999997</v>
      </c>
    </row>
    <row r="611" spans="1:9" x14ac:dyDescent="0.25">
      <c r="A611">
        <v>610</v>
      </c>
      <c r="B611">
        <v>71.531649000000002</v>
      </c>
      <c r="C611">
        <v>5.5869590000000002</v>
      </c>
      <c r="F611">
        <v>81.471855000000005</v>
      </c>
      <c r="G611">
        <v>7.0834539999999997</v>
      </c>
    </row>
    <row r="612" spans="1:9" x14ac:dyDescent="0.25">
      <c r="A612">
        <v>611</v>
      </c>
      <c r="B612">
        <v>71.531649000000002</v>
      </c>
      <c r="C612">
        <v>5.5869590000000002</v>
      </c>
      <c r="F612">
        <v>81.471855000000005</v>
      </c>
      <c r="G612">
        <v>7.0834539999999997</v>
      </c>
    </row>
    <row r="613" spans="1:9" x14ac:dyDescent="0.25">
      <c r="A613">
        <v>612</v>
      </c>
      <c r="B613">
        <v>71.531649000000002</v>
      </c>
      <c r="C613">
        <v>5.5869590000000002</v>
      </c>
      <c r="F613">
        <v>81.471855000000005</v>
      </c>
      <c r="G613">
        <v>7.0834539999999997</v>
      </c>
    </row>
    <row r="614" spans="1:9" x14ac:dyDescent="0.25">
      <c r="A614">
        <v>613</v>
      </c>
      <c r="B614">
        <v>71.531649000000002</v>
      </c>
      <c r="C614">
        <v>5.5869590000000002</v>
      </c>
      <c r="F614">
        <v>81.471855000000005</v>
      </c>
      <c r="G614">
        <v>7.0834539999999997</v>
      </c>
    </row>
    <row r="615" spans="1:9" x14ac:dyDescent="0.25">
      <c r="A615">
        <v>614</v>
      </c>
      <c r="B615">
        <v>71.531649000000002</v>
      </c>
      <c r="C615">
        <v>5.5869590000000002</v>
      </c>
      <c r="F615">
        <v>81.471855000000005</v>
      </c>
      <c r="G615">
        <v>7.0834539999999997</v>
      </c>
    </row>
    <row r="616" spans="1:9" x14ac:dyDescent="0.25">
      <c r="A616">
        <v>615</v>
      </c>
      <c r="B616">
        <v>71.531649000000002</v>
      </c>
      <c r="C616">
        <v>5.5869590000000002</v>
      </c>
      <c r="F616">
        <v>81.342887000000005</v>
      </c>
      <c r="G616">
        <v>7.2678859999999998</v>
      </c>
    </row>
    <row r="617" spans="1:9" x14ac:dyDescent="0.25">
      <c r="A617">
        <v>616</v>
      </c>
      <c r="B617">
        <v>71.531649000000002</v>
      </c>
      <c r="C617">
        <v>5.5869590000000002</v>
      </c>
    </row>
    <row r="618" spans="1:9" x14ac:dyDescent="0.25">
      <c r="A618">
        <v>617</v>
      </c>
      <c r="B618">
        <v>71.519845000000004</v>
      </c>
      <c r="C618">
        <v>5.6109280000000004</v>
      </c>
      <c r="D618">
        <v>62.503982000000001</v>
      </c>
      <c r="E618">
        <v>7.2935739999999996</v>
      </c>
    </row>
    <row r="619" spans="1:9" x14ac:dyDescent="0.25">
      <c r="A619">
        <v>618</v>
      </c>
      <c r="D619">
        <v>62.432020999999999</v>
      </c>
      <c r="E619">
        <v>7.2060919999999999</v>
      </c>
      <c r="H619">
        <v>73.611907000000002</v>
      </c>
      <c r="I619">
        <v>6.4827320000000004</v>
      </c>
    </row>
    <row r="620" spans="1:9" x14ac:dyDescent="0.25">
      <c r="A620">
        <v>619</v>
      </c>
      <c r="D620">
        <v>62.432020999999999</v>
      </c>
      <c r="E620">
        <v>7.2060919999999999</v>
      </c>
      <c r="H620">
        <v>73.579639</v>
      </c>
      <c r="I620">
        <v>6.4848460000000001</v>
      </c>
    </row>
    <row r="621" spans="1:9" x14ac:dyDescent="0.25">
      <c r="A621">
        <v>620</v>
      </c>
      <c r="D621">
        <v>62.432020999999999</v>
      </c>
      <c r="E621">
        <v>7.2060919999999999</v>
      </c>
      <c r="H621">
        <v>73.579639</v>
      </c>
      <c r="I621">
        <v>6.4848460000000001</v>
      </c>
    </row>
    <row r="622" spans="1:9" x14ac:dyDescent="0.25">
      <c r="A622">
        <v>621</v>
      </c>
      <c r="D622">
        <v>62.432020999999999</v>
      </c>
      <c r="E622">
        <v>7.2060919999999999</v>
      </c>
      <c r="H622">
        <v>73.579639</v>
      </c>
      <c r="I622">
        <v>6.4848460000000001</v>
      </c>
    </row>
    <row r="623" spans="1:9" x14ac:dyDescent="0.25">
      <c r="A623">
        <v>622</v>
      </c>
      <c r="D623">
        <v>62.432020999999999</v>
      </c>
      <c r="E623">
        <v>7.2060919999999999</v>
      </c>
      <c r="H623">
        <v>73.579639</v>
      </c>
      <c r="I623">
        <v>6.4848460000000001</v>
      </c>
    </row>
    <row r="624" spans="1:9" x14ac:dyDescent="0.25">
      <c r="A624">
        <v>623</v>
      </c>
      <c r="D624">
        <v>62.432020999999999</v>
      </c>
      <c r="E624">
        <v>7.2060919999999999</v>
      </c>
      <c r="H624">
        <v>73.579639</v>
      </c>
      <c r="I624">
        <v>6.4848460000000001</v>
      </c>
    </row>
    <row r="625" spans="1:9" x14ac:dyDescent="0.25">
      <c r="A625">
        <v>624</v>
      </c>
      <c r="D625">
        <v>62.432020999999999</v>
      </c>
      <c r="E625">
        <v>7.2060919999999999</v>
      </c>
      <c r="H625">
        <v>73.579639</v>
      </c>
      <c r="I625">
        <v>6.4848460000000001</v>
      </c>
    </row>
    <row r="626" spans="1:9" x14ac:dyDescent="0.25">
      <c r="A626">
        <v>625</v>
      </c>
      <c r="D626">
        <v>62.432020999999999</v>
      </c>
      <c r="E626">
        <v>7.2060919999999999</v>
      </c>
      <c r="H626">
        <v>73.579639</v>
      </c>
      <c r="I626">
        <v>6.4848460000000001</v>
      </c>
    </row>
    <row r="627" spans="1:9" x14ac:dyDescent="0.25">
      <c r="A627">
        <v>626</v>
      </c>
      <c r="D627">
        <v>62.432020999999999</v>
      </c>
      <c r="E627">
        <v>7.2060919999999999</v>
      </c>
      <c r="H627">
        <v>73.579639</v>
      </c>
      <c r="I627">
        <v>6.4848460000000001</v>
      </c>
    </row>
    <row r="628" spans="1:9" x14ac:dyDescent="0.25">
      <c r="A628">
        <v>627</v>
      </c>
      <c r="D628">
        <v>62.432020999999999</v>
      </c>
      <c r="E628">
        <v>7.2060919999999999</v>
      </c>
      <c r="H628">
        <v>73.579639</v>
      </c>
      <c r="I628">
        <v>6.4848460000000001</v>
      </c>
    </row>
    <row r="629" spans="1:9" x14ac:dyDescent="0.25">
      <c r="A629">
        <v>628</v>
      </c>
      <c r="D629">
        <v>62.432020999999999</v>
      </c>
      <c r="E629">
        <v>7.2060919999999999</v>
      </c>
      <c r="H629">
        <v>73.579639</v>
      </c>
      <c r="I629">
        <v>6.4848460000000001</v>
      </c>
    </row>
    <row r="630" spans="1:9" x14ac:dyDescent="0.25">
      <c r="A630">
        <v>629</v>
      </c>
      <c r="D630">
        <v>62.432020999999999</v>
      </c>
      <c r="E630">
        <v>7.2060919999999999</v>
      </c>
      <c r="H630">
        <v>73.579639</v>
      </c>
      <c r="I630">
        <v>6.4848460000000001</v>
      </c>
    </row>
    <row r="631" spans="1:9" x14ac:dyDescent="0.25">
      <c r="A631">
        <v>630</v>
      </c>
      <c r="D631">
        <v>62.432020999999999</v>
      </c>
      <c r="E631">
        <v>7.2060919999999999</v>
      </c>
      <c r="H631">
        <v>73.579639</v>
      </c>
      <c r="I631">
        <v>6.4848460000000001</v>
      </c>
    </row>
    <row r="632" spans="1:9" x14ac:dyDescent="0.25">
      <c r="A632">
        <v>631</v>
      </c>
      <c r="D632">
        <v>62.503982000000001</v>
      </c>
      <c r="E632">
        <v>7.2935739999999996</v>
      </c>
      <c r="H632">
        <v>73.579639</v>
      </c>
      <c r="I632">
        <v>6.4848460000000001</v>
      </c>
    </row>
    <row r="633" spans="1:9" x14ac:dyDescent="0.25">
      <c r="A633">
        <v>632</v>
      </c>
      <c r="H633">
        <v>73.579639</v>
      </c>
      <c r="I633">
        <v>6.4848460000000001</v>
      </c>
    </row>
    <row r="634" spans="1:9" x14ac:dyDescent="0.25">
      <c r="A634">
        <v>633</v>
      </c>
      <c r="B634">
        <v>53.735937999999997</v>
      </c>
      <c r="C634">
        <v>7.9240620000000002</v>
      </c>
      <c r="F634">
        <v>65.701621000000003</v>
      </c>
      <c r="G634">
        <v>5.081137</v>
      </c>
      <c r="H634">
        <v>73.579639</v>
      </c>
      <c r="I634">
        <v>6.4848460000000001</v>
      </c>
    </row>
    <row r="635" spans="1:9" x14ac:dyDescent="0.25">
      <c r="A635">
        <v>634</v>
      </c>
      <c r="B635">
        <v>53.651943000000003</v>
      </c>
      <c r="C635">
        <v>7.96197</v>
      </c>
      <c r="F635">
        <v>65.510047</v>
      </c>
      <c r="G635">
        <v>4.8880540000000003</v>
      </c>
      <c r="H635">
        <v>73.579639</v>
      </c>
      <c r="I635">
        <v>6.4848460000000001</v>
      </c>
    </row>
    <row r="636" spans="1:9" x14ac:dyDescent="0.25">
      <c r="A636">
        <v>635</v>
      </c>
      <c r="B636">
        <v>53.651943000000003</v>
      </c>
      <c r="C636">
        <v>7.96197</v>
      </c>
      <c r="F636">
        <v>65.510047</v>
      </c>
      <c r="G636">
        <v>4.8880540000000003</v>
      </c>
      <c r="H636">
        <v>73.611907000000002</v>
      </c>
      <c r="I636">
        <v>6.4827320000000004</v>
      </c>
    </row>
    <row r="637" spans="1:9" x14ac:dyDescent="0.25">
      <c r="A637">
        <v>636</v>
      </c>
      <c r="B637">
        <v>53.651943000000003</v>
      </c>
      <c r="C637">
        <v>7.96197</v>
      </c>
      <c r="F637">
        <v>65.510047</v>
      </c>
      <c r="G637">
        <v>4.8880540000000003</v>
      </c>
    </row>
    <row r="638" spans="1:9" x14ac:dyDescent="0.25">
      <c r="A638">
        <v>637</v>
      </c>
      <c r="B638">
        <v>53.651943000000003</v>
      </c>
      <c r="C638">
        <v>7.96197</v>
      </c>
      <c r="F638">
        <v>65.510047</v>
      </c>
      <c r="G638">
        <v>4.8880540000000003</v>
      </c>
    </row>
    <row r="639" spans="1:9" x14ac:dyDescent="0.25">
      <c r="A639">
        <v>638</v>
      </c>
      <c r="B639">
        <v>53.651943000000003</v>
      </c>
      <c r="C639">
        <v>7.96197</v>
      </c>
      <c r="F639">
        <v>65.560507999999999</v>
      </c>
      <c r="G639">
        <v>4.8880540000000003</v>
      </c>
    </row>
    <row r="640" spans="1:9" x14ac:dyDescent="0.25">
      <c r="A640">
        <v>639</v>
      </c>
      <c r="B640">
        <v>53.651943000000003</v>
      </c>
      <c r="C640">
        <v>7.96197</v>
      </c>
      <c r="F640">
        <v>65.560507999999999</v>
      </c>
      <c r="G640">
        <v>4.8880540000000003</v>
      </c>
    </row>
    <row r="641" spans="1:9" x14ac:dyDescent="0.25">
      <c r="A641">
        <v>640</v>
      </c>
      <c r="B641">
        <v>53.651943000000003</v>
      </c>
      <c r="C641">
        <v>7.96197</v>
      </c>
      <c r="F641">
        <v>65.560507999999999</v>
      </c>
      <c r="G641">
        <v>4.8880540000000003</v>
      </c>
    </row>
    <row r="642" spans="1:9" x14ac:dyDescent="0.25">
      <c r="A642">
        <v>641</v>
      </c>
      <c r="B642">
        <v>53.651943000000003</v>
      </c>
      <c r="C642">
        <v>8.0123759999999997</v>
      </c>
      <c r="F642">
        <v>65.560507999999999</v>
      </c>
      <c r="G642">
        <v>4.8880540000000003</v>
      </c>
    </row>
    <row r="643" spans="1:9" x14ac:dyDescent="0.25">
      <c r="A643">
        <v>642</v>
      </c>
      <c r="B643">
        <v>53.651943000000003</v>
      </c>
      <c r="C643">
        <v>8.0123759999999997</v>
      </c>
      <c r="F643">
        <v>65.560507999999999</v>
      </c>
      <c r="G643">
        <v>4.8880540000000003</v>
      </c>
    </row>
    <row r="644" spans="1:9" x14ac:dyDescent="0.25">
      <c r="A644">
        <v>643</v>
      </c>
      <c r="B644">
        <v>53.651943000000003</v>
      </c>
      <c r="C644">
        <v>8.0123759999999997</v>
      </c>
      <c r="F644">
        <v>65.560507999999999</v>
      </c>
      <c r="G644">
        <v>4.8880540000000003</v>
      </c>
    </row>
    <row r="645" spans="1:9" x14ac:dyDescent="0.25">
      <c r="A645">
        <v>644</v>
      </c>
      <c r="B645">
        <v>53.651943000000003</v>
      </c>
      <c r="C645">
        <v>8.0123759999999997</v>
      </c>
      <c r="F645">
        <v>65.560507999999999</v>
      </c>
      <c r="G645">
        <v>4.8880540000000003</v>
      </c>
    </row>
    <row r="646" spans="1:9" x14ac:dyDescent="0.25">
      <c r="A646">
        <v>645</v>
      </c>
      <c r="B646">
        <v>53.735937999999997</v>
      </c>
      <c r="C646">
        <v>7.9240620000000002</v>
      </c>
      <c r="F646">
        <v>65.560507999999999</v>
      </c>
      <c r="G646">
        <v>4.8880540000000003</v>
      </c>
    </row>
    <row r="647" spans="1:9" x14ac:dyDescent="0.25">
      <c r="A647">
        <v>646</v>
      </c>
      <c r="D647">
        <v>43.657344000000002</v>
      </c>
      <c r="E647">
        <v>9.1896210000000007</v>
      </c>
      <c r="F647">
        <v>65.560507999999999</v>
      </c>
      <c r="G647">
        <v>4.8880540000000003</v>
      </c>
    </row>
    <row r="648" spans="1:9" x14ac:dyDescent="0.25">
      <c r="A648">
        <v>647</v>
      </c>
      <c r="D648">
        <v>43.660831000000002</v>
      </c>
      <c r="E648">
        <v>9.1713950000000004</v>
      </c>
      <c r="F648">
        <v>65.560507999999999</v>
      </c>
      <c r="G648">
        <v>4.8880540000000003</v>
      </c>
    </row>
    <row r="649" spans="1:9" x14ac:dyDescent="0.25">
      <c r="A649">
        <v>648</v>
      </c>
      <c r="D649">
        <v>43.660831000000002</v>
      </c>
      <c r="E649">
        <v>9.1713950000000004</v>
      </c>
      <c r="F649">
        <v>65.701621000000003</v>
      </c>
      <c r="G649">
        <v>5.081137</v>
      </c>
    </row>
    <row r="650" spans="1:9" x14ac:dyDescent="0.25">
      <c r="A650">
        <v>649</v>
      </c>
      <c r="D650">
        <v>43.660831000000002</v>
      </c>
      <c r="E650">
        <v>9.1713950000000004</v>
      </c>
      <c r="F650">
        <v>65.701621000000003</v>
      </c>
      <c r="G650">
        <v>5.081137</v>
      </c>
      <c r="H650">
        <v>55.699469999999998</v>
      </c>
      <c r="I650">
        <v>7.6021010000000002</v>
      </c>
    </row>
    <row r="651" spans="1:9" x14ac:dyDescent="0.25">
      <c r="A651">
        <v>650</v>
      </c>
      <c r="D651">
        <v>43.660831000000002</v>
      </c>
      <c r="E651">
        <v>9.1713950000000004</v>
      </c>
      <c r="H651">
        <v>55.518988999999998</v>
      </c>
      <c r="I651">
        <v>7.7100460000000002</v>
      </c>
    </row>
    <row r="652" spans="1:9" x14ac:dyDescent="0.25">
      <c r="A652">
        <v>651</v>
      </c>
      <c r="D652">
        <v>43.660831000000002</v>
      </c>
      <c r="E652">
        <v>9.1713950000000004</v>
      </c>
      <c r="H652">
        <v>55.518988999999998</v>
      </c>
      <c r="I652">
        <v>7.7100460000000002</v>
      </c>
    </row>
    <row r="653" spans="1:9" x14ac:dyDescent="0.25">
      <c r="A653">
        <v>652</v>
      </c>
      <c r="D653">
        <v>43.660831000000002</v>
      </c>
      <c r="E653">
        <v>9.1713950000000004</v>
      </c>
      <c r="H653">
        <v>55.518988999999998</v>
      </c>
      <c r="I653">
        <v>7.7100460000000002</v>
      </c>
    </row>
    <row r="654" spans="1:9" x14ac:dyDescent="0.25">
      <c r="A654">
        <v>653</v>
      </c>
      <c r="D654">
        <v>43.660831000000002</v>
      </c>
      <c r="E654">
        <v>9.1713950000000004</v>
      </c>
      <c r="H654">
        <v>55.518988999999998</v>
      </c>
      <c r="I654">
        <v>7.7100460000000002</v>
      </c>
    </row>
    <row r="655" spans="1:9" x14ac:dyDescent="0.25">
      <c r="A655">
        <v>654</v>
      </c>
      <c r="D655">
        <v>43.660831000000002</v>
      </c>
      <c r="E655">
        <v>9.1713950000000004</v>
      </c>
      <c r="H655">
        <v>55.518988999999998</v>
      </c>
      <c r="I655">
        <v>7.7100460000000002</v>
      </c>
    </row>
    <row r="656" spans="1:9" x14ac:dyDescent="0.25">
      <c r="A656">
        <v>655</v>
      </c>
      <c r="D656">
        <v>43.660831000000002</v>
      </c>
      <c r="E656">
        <v>9.1713950000000004</v>
      </c>
      <c r="H656">
        <v>55.518988999999998</v>
      </c>
      <c r="I656">
        <v>7.7100460000000002</v>
      </c>
    </row>
    <row r="657" spans="1:9" x14ac:dyDescent="0.25">
      <c r="A657">
        <v>656</v>
      </c>
      <c r="D657">
        <v>43.660831000000002</v>
      </c>
      <c r="E657">
        <v>9.1713950000000004</v>
      </c>
      <c r="H657">
        <v>55.518988999999998</v>
      </c>
      <c r="I657">
        <v>7.7100460000000002</v>
      </c>
    </row>
    <row r="658" spans="1:9" x14ac:dyDescent="0.25">
      <c r="A658">
        <v>657</v>
      </c>
      <c r="D658">
        <v>43.660831000000002</v>
      </c>
      <c r="E658">
        <v>9.1713950000000004</v>
      </c>
      <c r="H658">
        <v>55.518988999999998</v>
      </c>
      <c r="I658">
        <v>7.7100460000000002</v>
      </c>
    </row>
    <row r="659" spans="1:9" x14ac:dyDescent="0.25">
      <c r="A659">
        <v>658</v>
      </c>
      <c r="B659">
        <v>35.350761000000006</v>
      </c>
      <c r="C659">
        <v>6.3897599999999999</v>
      </c>
      <c r="D659">
        <v>43.660831000000002</v>
      </c>
      <c r="E659">
        <v>9.1713950000000004</v>
      </c>
      <c r="H659">
        <v>55.518988999999998</v>
      </c>
      <c r="I659">
        <v>7.7100460000000002</v>
      </c>
    </row>
    <row r="660" spans="1:9" x14ac:dyDescent="0.25">
      <c r="A660">
        <v>659</v>
      </c>
      <c r="B660">
        <v>35.284470999999996</v>
      </c>
      <c r="C660">
        <v>6.3998090000000003</v>
      </c>
      <c r="D660">
        <v>43.657344000000002</v>
      </c>
      <c r="E660">
        <v>9.1896210000000007</v>
      </c>
      <c r="H660">
        <v>55.518988999999998</v>
      </c>
      <c r="I660">
        <v>7.7100460000000002</v>
      </c>
    </row>
    <row r="661" spans="1:9" x14ac:dyDescent="0.25">
      <c r="A661">
        <v>660</v>
      </c>
      <c r="B661">
        <v>35.284470999999996</v>
      </c>
      <c r="C661">
        <v>6.3998090000000003</v>
      </c>
      <c r="H661">
        <v>55.518988999999998</v>
      </c>
      <c r="I661">
        <v>7.7100460000000002</v>
      </c>
    </row>
    <row r="662" spans="1:9" x14ac:dyDescent="0.25">
      <c r="A662">
        <v>661</v>
      </c>
      <c r="B662">
        <v>35.284470999999996</v>
      </c>
      <c r="C662">
        <v>6.3998090000000003</v>
      </c>
      <c r="H662">
        <v>55.518988999999998</v>
      </c>
      <c r="I662">
        <v>7.7100460000000002</v>
      </c>
    </row>
    <row r="663" spans="1:9" x14ac:dyDescent="0.25">
      <c r="A663">
        <v>662</v>
      </c>
      <c r="B663">
        <v>35.284470999999996</v>
      </c>
      <c r="C663">
        <v>6.3998090000000003</v>
      </c>
      <c r="H663">
        <v>55.518988999999998</v>
      </c>
      <c r="I663">
        <v>7.7100460000000002</v>
      </c>
    </row>
    <row r="664" spans="1:9" x14ac:dyDescent="0.25">
      <c r="A664">
        <v>663</v>
      </c>
      <c r="B664">
        <v>35.284470999999996</v>
      </c>
      <c r="C664">
        <v>6.3998090000000003</v>
      </c>
      <c r="H664">
        <v>55.699469999999998</v>
      </c>
      <c r="I664">
        <v>7.6021010000000002</v>
      </c>
    </row>
    <row r="665" spans="1:9" x14ac:dyDescent="0.25">
      <c r="A665">
        <v>664</v>
      </c>
      <c r="B665">
        <v>35.284470999999996</v>
      </c>
      <c r="C665">
        <v>6.3998090000000003</v>
      </c>
      <c r="H665">
        <v>55.699469999999998</v>
      </c>
      <c r="I665">
        <v>7.6021010000000002</v>
      </c>
    </row>
    <row r="666" spans="1:9" x14ac:dyDescent="0.25">
      <c r="A666">
        <v>665</v>
      </c>
      <c r="B666">
        <v>35.284470999999996</v>
      </c>
      <c r="C666">
        <v>6.3998090000000003</v>
      </c>
      <c r="F666">
        <v>45.289332999999999</v>
      </c>
      <c r="G666">
        <v>5.9771409999999996</v>
      </c>
    </row>
    <row r="667" spans="1:9" x14ac:dyDescent="0.25">
      <c r="A667">
        <v>666</v>
      </c>
      <c r="B667">
        <v>35.284470999999996</v>
      </c>
      <c r="C667">
        <v>6.3998090000000003</v>
      </c>
      <c r="F667">
        <v>45.124160000000003</v>
      </c>
      <c r="G667">
        <v>5.7950970000000002</v>
      </c>
    </row>
    <row r="668" spans="1:9" x14ac:dyDescent="0.25">
      <c r="A668">
        <v>667</v>
      </c>
      <c r="B668">
        <v>35.284470999999996</v>
      </c>
      <c r="C668">
        <v>6.3998090000000003</v>
      </c>
      <c r="F668">
        <v>45.124160000000003</v>
      </c>
      <c r="G668">
        <v>5.7950970000000002</v>
      </c>
    </row>
    <row r="669" spans="1:9" x14ac:dyDescent="0.25">
      <c r="A669">
        <v>668</v>
      </c>
      <c r="B669">
        <v>35.284470999999996</v>
      </c>
      <c r="C669">
        <v>6.3998090000000003</v>
      </c>
      <c r="F669">
        <v>45.124160000000003</v>
      </c>
      <c r="G669">
        <v>5.7950970000000002</v>
      </c>
    </row>
    <row r="670" spans="1:9" x14ac:dyDescent="0.25">
      <c r="A670">
        <v>669</v>
      </c>
      <c r="B670">
        <v>35.284470999999996</v>
      </c>
      <c r="C670">
        <v>6.3998090000000003</v>
      </c>
      <c r="F670">
        <v>45.124160000000003</v>
      </c>
      <c r="G670">
        <v>5.7950970000000002</v>
      </c>
    </row>
    <row r="671" spans="1:9" x14ac:dyDescent="0.25">
      <c r="A671">
        <v>670</v>
      </c>
      <c r="B671">
        <v>35.284470999999996</v>
      </c>
      <c r="C671">
        <v>6.3998090000000003</v>
      </c>
      <c r="F671">
        <v>45.124160000000003</v>
      </c>
      <c r="G671">
        <v>5.7950970000000002</v>
      </c>
    </row>
    <row r="672" spans="1:9" x14ac:dyDescent="0.25">
      <c r="A672">
        <v>671</v>
      </c>
      <c r="B672">
        <v>35.350761000000006</v>
      </c>
      <c r="C672">
        <v>6.3897599999999999</v>
      </c>
      <c r="D672">
        <v>26.896917000000002</v>
      </c>
      <c r="E672">
        <v>9.2711659999999991</v>
      </c>
      <c r="F672">
        <v>45.124160000000003</v>
      </c>
      <c r="G672">
        <v>5.7950970000000002</v>
      </c>
    </row>
    <row r="673" spans="1:11" x14ac:dyDescent="0.25">
      <c r="A673">
        <v>672</v>
      </c>
      <c r="B673">
        <v>35.350761000000006</v>
      </c>
      <c r="C673">
        <v>6.3897599999999999</v>
      </c>
      <c r="D673">
        <v>26.95852</v>
      </c>
      <c r="E673">
        <v>9.2722069999999999</v>
      </c>
      <c r="F673">
        <v>45.124160000000003</v>
      </c>
      <c r="G673">
        <v>5.7950970000000002</v>
      </c>
    </row>
    <row r="674" spans="1:11" x14ac:dyDescent="0.25">
      <c r="A674">
        <v>673</v>
      </c>
      <c r="D674">
        <v>26.95852</v>
      </c>
      <c r="E674">
        <v>9.2722069999999999</v>
      </c>
      <c r="F674">
        <v>45.124160000000003</v>
      </c>
      <c r="G674">
        <v>5.7950970000000002</v>
      </c>
    </row>
    <row r="675" spans="1:11" x14ac:dyDescent="0.25">
      <c r="A675">
        <v>674</v>
      </c>
      <c r="D675">
        <v>26.95852</v>
      </c>
      <c r="E675">
        <v>9.2722069999999999</v>
      </c>
      <c r="F675">
        <v>45.124160000000003</v>
      </c>
      <c r="G675">
        <v>5.7950970000000002</v>
      </c>
      <c r="J675">
        <v>31.965660999999997</v>
      </c>
      <c r="K675">
        <v>6.0497810000000003</v>
      </c>
    </row>
    <row r="676" spans="1:11" x14ac:dyDescent="0.25">
      <c r="A676">
        <v>675</v>
      </c>
    </row>
    <row r="677" spans="1:11" x14ac:dyDescent="0.25">
      <c r="A677">
        <v>676</v>
      </c>
    </row>
    <row r="678" spans="1:11" x14ac:dyDescent="0.25">
      <c r="A678">
        <v>677</v>
      </c>
    </row>
    <row r="679" spans="1:11" x14ac:dyDescent="0.25">
      <c r="A679">
        <v>678</v>
      </c>
    </row>
    <row r="680" spans="1:11" x14ac:dyDescent="0.25">
      <c r="A680">
        <v>679</v>
      </c>
    </row>
    <row r="681" spans="1:11" x14ac:dyDescent="0.25">
      <c r="A681">
        <v>680</v>
      </c>
    </row>
    <row r="682" spans="1:11" x14ac:dyDescent="0.25">
      <c r="A682">
        <v>681</v>
      </c>
    </row>
    <row r="683" spans="1:11" x14ac:dyDescent="0.25">
      <c r="A683">
        <v>682</v>
      </c>
    </row>
    <row r="684" spans="1:11" x14ac:dyDescent="0.25">
      <c r="A684">
        <v>683</v>
      </c>
    </row>
    <row r="685" spans="1:11" x14ac:dyDescent="0.25">
      <c r="A685">
        <v>684</v>
      </c>
    </row>
    <row r="686" spans="1:11" x14ac:dyDescent="0.25">
      <c r="A686">
        <v>685</v>
      </c>
    </row>
    <row r="687" spans="1:11" x14ac:dyDescent="0.25">
      <c r="A687">
        <v>686</v>
      </c>
    </row>
    <row r="688" spans="1:1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1" x14ac:dyDescent="0.25">
      <c r="A737">
        <v>736</v>
      </c>
    </row>
    <row r="738" spans="1:11" x14ac:dyDescent="0.25">
      <c r="A738">
        <v>737</v>
      </c>
    </row>
    <row r="739" spans="1:11" x14ac:dyDescent="0.25">
      <c r="A739">
        <v>738</v>
      </c>
      <c r="J739">
        <v>235.833552</v>
      </c>
      <c r="K739">
        <v>14.429923</v>
      </c>
    </row>
    <row r="740" spans="1:11" x14ac:dyDescent="0.25">
      <c r="A740">
        <v>739</v>
      </c>
      <c r="B740">
        <v>228.841431</v>
      </c>
      <c r="C740">
        <v>8.6198689999999996</v>
      </c>
    </row>
    <row r="741" spans="1:11" x14ac:dyDescent="0.25">
      <c r="A741">
        <v>740</v>
      </c>
      <c r="B741">
        <v>228.80282800000001</v>
      </c>
      <c r="C741">
        <v>8.5781759999999991</v>
      </c>
    </row>
    <row r="742" spans="1:11" x14ac:dyDescent="0.25">
      <c r="A742">
        <v>741</v>
      </c>
      <c r="B742">
        <v>228.80282800000001</v>
      </c>
      <c r="C742">
        <v>8.5781759999999991</v>
      </c>
    </row>
    <row r="743" spans="1:11" x14ac:dyDescent="0.25">
      <c r="A743">
        <v>742</v>
      </c>
      <c r="B743">
        <v>228.80282800000001</v>
      </c>
      <c r="C743">
        <v>8.5781759999999991</v>
      </c>
    </row>
    <row r="744" spans="1:11" x14ac:dyDescent="0.25">
      <c r="A744">
        <v>743</v>
      </c>
      <c r="B744">
        <v>228.80282800000001</v>
      </c>
      <c r="C744">
        <v>8.5781759999999991</v>
      </c>
    </row>
    <row r="745" spans="1:11" x14ac:dyDescent="0.25">
      <c r="A745">
        <v>744</v>
      </c>
      <c r="B745">
        <v>228.80282800000001</v>
      </c>
      <c r="C745">
        <v>8.5781759999999991</v>
      </c>
    </row>
    <row r="746" spans="1:11" x14ac:dyDescent="0.25">
      <c r="A746">
        <v>745</v>
      </c>
      <c r="B746">
        <v>228.80282800000001</v>
      </c>
      <c r="C746">
        <v>8.5781759999999991</v>
      </c>
    </row>
    <row r="747" spans="1:11" x14ac:dyDescent="0.25">
      <c r="A747">
        <v>746</v>
      </c>
      <c r="B747">
        <v>228.80282800000001</v>
      </c>
      <c r="C747">
        <v>8.5781759999999991</v>
      </c>
    </row>
    <row r="748" spans="1:11" x14ac:dyDescent="0.25">
      <c r="A748">
        <v>747</v>
      </c>
      <c r="B748">
        <v>228.80282800000001</v>
      </c>
      <c r="C748">
        <v>8.5781759999999991</v>
      </c>
    </row>
    <row r="749" spans="1:11" x14ac:dyDescent="0.25">
      <c r="A749">
        <v>748</v>
      </c>
      <c r="B749">
        <v>228.80282800000001</v>
      </c>
      <c r="C749">
        <v>8.5781759999999991</v>
      </c>
    </row>
    <row r="750" spans="1:11" x14ac:dyDescent="0.25">
      <c r="A750">
        <v>749</v>
      </c>
      <c r="B750">
        <v>228.80282800000001</v>
      </c>
      <c r="C750">
        <v>8.5781759999999991</v>
      </c>
      <c r="H750">
        <v>238.90851599999999</v>
      </c>
      <c r="I750">
        <v>9.1104869999999991</v>
      </c>
    </row>
    <row r="751" spans="1:11" x14ac:dyDescent="0.25">
      <c r="A751">
        <v>750</v>
      </c>
      <c r="B751">
        <v>228.80282800000001</v>
      </c>
      <c r="C751">
        <v>8.5781759999999991</v>
      </c>
      <c r="H751">
        <v>238.84079800000001</v>
      </c>
      <c r="I751">
        <v>9.1267720000000008</v>
      </c>
    </row>
    <row r="752" spans="1:11" x14ac:dyDescent="0.25">
      <c r="A752">
        <v>751</v>
      </c>
      <c r="B752">
        <v>228.80282800000001</v>
      </c>
      <c r="C752">
        <v>8.5781759999999991</v>
      </c>
      <c r="H752">
        <v>238.84079800000001</v>
      </c>
      <c r="I752">
        <v>9.1267720000000008</v>
      </c>
    </row>
    <row r="753" spans="1:9" x14ac:dyDescent="0.25">
      <c r="A753">
        <v>752</v>
      </c>
      <c r="B753">
        <v>228.80282800000001</v>
      </c>
      <c r="C753">
        <v>8.5781759999999991</v>
      </c>
      <c r="H753">
        <v>238.84079800000001</v>
      </c>
      <c r="I753">
        <v>9.1267720000000008</v>
      </c>
    </row>
    <row r="754" spans="1:9" x14ac:dyDescent="0.25">
      <c r="A754">
        <v>753</v>
      </c>
      <c r="B754">
        <v>228.80282800000001</v>
      </c>
      <c r="C754">
        <v>8.5781759999999991</v>
      </c>
      <c r="H754">
        <v>238.84079800000001</v>
      </c>
      <c r="I754">
        <v>9.1267720000000008</v>
      </c>
    </row>
    <row r="755" spans="1:9" x14ac:dyDescent="0.25">
      <c r="A755">
        <v>754</v>
      </c>
      <c r="B755">
        <v>228.80282800000001</v>
      </c>
      <c r="C755">
        <v>8.5781759999999991</v>
      </c>
      <c r="D755">
        <v>223.35130799999999</v>
      </c>
      <c r="E755">
        <v>11.824394</v>
      </c>
      <c r="H755">
        <v>238.84079800000001</v>
      </c>
      <c r="I755">
        <v>9.1267720000000008</v>
      </c>
    </row>
    <row r="756" spans="1:9" x14ac:dyDescent="0.25">
      <c r="A756">
        <v>755</v>
      </c>
      <c r="B756">
        <v>228.80282800000001</v>
      </c>
      <c r="C756">
        <v>8.5781759999999991</v>
      </c>
      <c r="D756">
        <v>223.40928600000001</v>
      </c>
      <c r="E756">
        <v>11.770023</v>
      </c>
      <c r="H756">
        <v>238.84079800000001</v>
      </c>
      <c r="I756">
        <v>9.1267720000000008</v>
      </c>
    </row>
    <row r="757" spans="1:9" x14ac:dyDescent="0.25">
      <c r="A757">
        <v>756</v>
      </c>
      <c r="B757">
        <v>228.80282800000001</v>
      </c>
      <c r="C757">
        <v>8.5781759999999991</v>
      </c>
      <c r="D757">
        <v>223.40928600000001</v>
      </c>
      <c r="E757">
        <v>11.770023</v>
      </c>
      <c r="H757">
        <v>238.84079800000001</v>
      </c>
      <c r="I757">
        <v>9.1267720000000008</v>
      </c>
    </row>
    <row r="758" spans="1:9" x14ac:dyDescent="0.25">
      <c r="A758">
        <v>757</v>
      </c>
      <c r="B758">
        <v>228.80282800000001</v>
      </c>
      <c r="C758">
        <v>8.5781759999999991</v>
      </c>
      <c r="D758">
        <v>223.40928600000001</v>
      </c>
      <c r="E758">
        <v>11.770023</v>
      </c>
      <c r="H758">
        <v>238.84079800000001</v>
      </c>
      <c r="I758">
        <v>9.1267720000000008</v>
      </c>
    </row>
    <row r="759" spans="1:9" x14ac:dyDescent="0.25">
      <c r="A759">
        <v>758</v>
      </c>
      <c r="B759">
        <v>228.841431</v>
      </c>
      <c r="C759">
        <v>8.6198689999999996</v>
      </c>
      <c r="D759">
        <v>223.40928600000001</v>
      </c>
      <c r="E759">
        <v>11.770023</v>
      </c>
      <c r="H759">
        <v>238.84079800000001</v>
      </c>
      <c r="I759">
        <v>9.1267720000000008</v>
      </c>
    </row>
    <row r="760" spans="1:9" x14ac:dyDescent="0.25">
      <c r="A760">
        <v>759</v>
      </c>
      <c r="D760">
        <v>223.40928600000001</v>
      </c>
      <c r="E760">
        <v>11.770023</v>
      </c>
      <c r="H760">
        <v>238.84079800000001</v>
      </c>
      <c r="I760">
        <v>9.1267720000000008</v>
      </c>
    </row>
    <row r="761" spans="1:9" x14ac:dyDescent="0.25">
      <c r="A761">
        <v>760</v>
      </c>
      <c r="D761">
        <v>223.40928600000001</v>
      </c>
      <c r="E761">
        <v>11.770023</v>
      </c>
      <c r="H761">
        <v>238.84079800000001</v>
      </c>
      <c r="I761">
        <v>9.1267720000000008</v>
      </c>
    </row>
    <row r="762" spans="1:9" x14ac:dyDescent="0.25">
      <c r="A762">
        <v>761</v>
      </c>
      <c r="D762">
        <v>223.40928600000001</v>
      </c>
      <c r="E762">
        <v>11.770023</v>
      </c>
      <c r="H762">
        <v>238.84079800000001</v>
      </c>
      <c r="I762">
        <v>9.1267720000000008</v>
      </c>
    </row>
    <row r="763" spans="1:9" x14ac:dyDescent="0.25">
      <c r="A763">
        <v>762</v>
      </c>
      <c r="D763">
        <v>223.40928600000001</v>
      </c>
      <c r="E763">
        <v>11.770023</v>
      </c>
      <c r="F763">
        <v>231.45607999999999</v>
      </c>
      <c r="G763">
        <v>7.3668370000000003</v>
      </c>
      <c r="H763">
        <v>238.84079800000001</v>
      </c>
      <c r="I763">
        <v>9.1267720000000008</v>
      </c>
    </row>
    <row r="764" spans="1:9" x14ac:dyDescent="0.25">
      <c r="A764">
        <v>763</v>
      </c>
      <c r="D764">
        <v>223.40928600000001</v>
      </c>
      <c r="E764">
        <v>11.770023</v>
      </c>
      <c r="F764">
        <v>231.3997</v>
      </c>
      <c r="G764">
        <v>7.1817209999999996</v>
      </c>
      <c r="H764">
        <v>238.84079800000001</v>
      </c>
      <c r="I764">
        <v>9.1267720000000008</v>
      </c>
    </row>
    <row r="765" spans="1:9" x14ac:dyDescent="0.25">
      <c r="A765">
        <v>764</v>
      </c>
      <c r="D765">
        <v>223.40928600000001</v>
      </c>
      <c r="E765">
        <v>11.770023</v>
      </c>
      <c r="F765">
        <v>231.3997</v>
      </c>
      <c r="G765">
        <v>7.1817209999999996</v>
      </c>
      <c r="H765">
        <v>238.84079800000001</v>
      </c>
      <c r="I765">
        <v>9.1267720000000008</v>
      </c>
    </row>
    <row r="766" spans="1:9" x14ac:dyDescent="0.25">
      <c r="A766">
        <v>765</v>
      </c>
      <c r="D766">
        <v>223.40928600000001</v>
      </c>
      <c r="E766">
        <v>11.770023</v>
      </c>
      <c r="F766">
        <v>231.3997</v>
      </c>
      <c r="G766">
        <v>7.1817209999999996</v>
      </c>
      <c r="H766">
        <v>238.84079800000001</v>
      </c>
      <c r="I766">
        <v>9.1267720000000008</v>
      </c>
    </row>
    <row r="767" spans="1:9" x14ac:dyDescent="0.25">
      <c r="A767">
        <v>766</v>
      </c>
      <c r="D767">
        <v>223.40928600000001</v>
      </c>
      <c r="E767">
        <v>11.770023</v>
      </c>
      <c r="F767">
        <v>231.3997</v>
      </c>
      <c r="G767">
        <v>7.1817209999999996</v>
      </c>
      <c r="H767">
        <v>238.90851599999999</v>
      </c>
      <c r="I767">
        <v>9.1104869999999991</v>
      </c>
    </row>
    <row r="768" spans="1:9" x14ac:dyDescent="0.25">
      <c r="A768">
        <v>767</v>
      </c>
      <c r="D768">
        <v>223.40928600000001</v>
      </c>
      <c r="E768">
        <v>11.770023</v>
      </c>
      <c r="F768">
        <v>231.3997</v>
      </c>
      <c r="G768">
        <v>7.1817209999999996</v>
      </c>
      <c r="H768">
        <v>238.90851599999999</v>
      </c>
      <c r="I768">
        <v>9.1104869999999991</v>
      </c>
    </row>
    <row r="769" spans="1:9" x14ac:dyDescent="0.25">
      <c r="A769">
        <v>768</v>
      </c>
      <c r="D769">
        <v>223.40928600000001</v>
      </c>
      <c r="E769">
        <v>11.770023</v>
      </c>
      <c r="F769">
        <v>231.3997</v>
      </c>
      <c r="G769">
        <v>7.1817209999999996</v>
      </c>
    </row>
    <row r="770" spans="1:9" x14ac:dyDescent="0.25">
      <c r="A770">
        <v>769</v>
      </c>
      <c r="D770">
        <v>223.40928600000001</v>
      </c>
      <c r="E770">
        <v>11.770023</v>
      </c>
      <c r="F770">
        <v>231.3997</v>
      </c>
      <c r="G770">
        <v>7.1817209999999996</v>
      </c>
    </row>
    <row r="771" spans="1:9" x14ac:dyDescent="0.25">
      <c r="A771">
        <v>770</v>
      </c>
      <c r="D771">
        <v>223.329869</v>
      </c>
      <c r="E771">
        <v>11.824394</v>
      </c>
      <c r="F771">
        <v>231.3997</v>
      </c>
      <c r="G771">
        <v>7.1817209999999996</v>
      </c>
    </row>
    <row r="772" spans="1:9" x14ac:dyDescent="0.25">
      <c r="A772">
        <v>771</v>
      </c>
      <c r="B772">
        <v>215.77833000000001</v>
      </c>
      <c r="C772">
        <v>8.8847090000000009</v>
      </c>
      <c r="F772">
        <v>231.3997</v>
      </c>
      <c r="G772">
        <v>7.1817209999999996</v>
      </c>
    </row>
    <row r="773" spans="1:9" x14ac:dyDescent="0.25">
      <c r="A773">
        <v>772</v>
      </c>
      <c r="B773">
        <v>215.71849699999999</v>
      </c>
      <c r="C773">
        <v>8.8275050000000004</v>
      </c>
      <c r="F773">
        <v>231.3997</v>
      </c>
      <c r="G773">
        <v>7.1817209999999996</v>
      </c>
    </row>
    <row r="774" spans="1:9" x14ac:dyDescent="0.25">
      <c r="A774">
        <v>773</v>
      </c>
      <c r="B774">
        <v>215.71849699999999</v>
      </c>
      <c r="C774">
        <v>8.8275050000000004</v>
      </c>
      <c r="F774">
        <v>231.3997</v>
      </c>
      <c r="G774">
        <v>7.1817209999999996</v>
      </c>
    </row>
    <row r="775" spans="1:9" x14ac:dyDescent="0.25">
      <c r="A775">
        <v>774</v>
      </c>
      <c r="B775">
        <v>215.71849699999999</v>
      </c>
      <c r="C775">
        <v>8.8275050000000004</v>
      </c>
      <c r="F775">
        <v>231.3997</v>
      </c>
      <c r="G775">
        <v>7.1817209999999996</v>
      </c>
    </row>
    <row r="776" spans="1:9" x14ac:dyDescent="0.25">
      <c r="A776">
        <v>775</v>
      </c>
      <c r="B776">
        <v>215.71849699999999</v>
      </c>
      <c r="C776">
        <v>8.8275050000000004</v>
      </c>
      <c r="F776">
        <v>231.3997</v>
      </c>
      <c r="G776">
        <v>7.1817209999999996</v>
      </c>
    </row>
    <row r="777" spans="1:9" x14ac:dyDescent="0.25">
      <c r="A777">
        <v>776</v>
      </c>
      <c r="B777">
        <v>215.71849699999999</v>
      </c>
      <c r="C777">
        <v>8.8275050000000004</v>
      </c>
      <c r="F777">
        <v>231.3997</v>
      </c>
      <c r="G777">
        <v>7.1817209999999996</v>
      </c>
    </row>
    <row r="778" spans="1:9" x14ac:dyDescent="0.25">
      <c r="A778">
        <v>777</v>
      </c>
      <c r="B778">
        <v>215.71849699999999</v>
      </c>
      <c r="C778">
        <v>8.8275050000000004</v>
      </c>
      <c r="F778">
        <v>231.3997</v>
      </c>
      <c r="G778">
        <v>7.1817209999999996</v>
      </c>
      <c r="H778">
        <v>223.05786499999999</v>
      </c>
      <c r="I778">
        <v>11.218389</v>
      </c>
    </row>
    <row r="779" spans="1:9" x14ac:dyDescent="0.25">
      <c r="A779">
        <v>778</v>
      </c>
      <c r="B779">
        <v>215.71849699999999</v>
      </c>
      <c r="C779">
        <v>8.8275050000000004</v>
      </c>
      <c r="F779">
        <v>231.3997</v>
      </c>
      <c r="G779">
        <v>7.1817209999999996</v>
      </c>
      <c r="H779">
        <v>222.909907</v>
      </c>
      <c r="I779">
        <v>11.22143</v>
      </c>
    </row>
    <row r="780" spans="1:9" x14ac:dyDescent="0.25">
      <c r="A780">
        <v>779</v>
      </c>
      <c r="B780">
        <v>215.71849699999999</v>
      </c>
      <c r="C780">
        <v>8.8275050000000004</v>
      </c>
      <c r="F780">
        <v>231.3997</v>
      </c>
      <c r="G780">
        <v>7.1817209999999996</v>
      </c>
      <c r="H780">
        <v>222.909907</v>
      </c>
      <c r="I780">
        <v>11.22143</v>
      </c>
    </row>
    <row r="781" spans="1:9" x14ac:dyDescent="0.25">
      <c r="A781">
        <v>780</v>
      </c>
      <c r="B781">
        <v>215.71849699999999</v>
      </c>
      <c r="C781">
        <v>8.8275050000000004</v>
      </c>
      <c r="F781">
        <v>231.45607999999999</v>
      </c>
      <c r="G781">
        <v>7.3668370000000003</v>
      </c>
      <c r="H781">
        <v>222.909907</v>
      </c>
      <c r="I781">
        <v>11.22143</v>
      </c>
    </row>
    <row r="782" spans="1:9" x14ac:dyDescent="0.25">
      <c r="A782">
        <v>781</v>
      </c>
      <c r="B782">
        <v>215.71849699999999</v>
      </c>
      <c r="C782">
        <v>8.8275050000000004</v>
      </c>
      <c r="H782">
        <v>222.909907</v>
      </c>
      <c r="I782">
        <v>11.22143</v>
      </c>
    </row>
    <row r="783" spans="1:9" x14ac:dyDescent="0.25">
      <c r="A783">
        <v>782</v>
      </c>
      <c r="B783">
        <v>215.71849699999999</v>
      </c>
      <c r="C783">
        <v>8.8275050000000004</v>
      </c>
      <c r="H783">
        <v>222.909907</v>
      </c>
      <c r="I783">
        <v>11.22143</v>
      </c>
    </row>
    <row r="784" spans="1:9" x14ac:dyDescent="0.25">
      <c r="A784">
        <v>783</v>
      </c>
      <c r="B784">
        <v>215.71849699999999</v>
      </c>
      <c r="C784">
        <v>8.8275050000000004</v>
      </c>
      <c r="H784">
        <v>222.909907</v>
      </c>
      <c r="I784">
        <v>11.22143</v>
      </c>
    </row>
    <row r="785" spans="1:9" x14ac:dyDescent="0.25">
      <c r="A785">
        <v>784</v>
      </c>
      <c r="B785">
        <v>215.71849699999999</v>
      </c>
      <c r="C785">
        <v>8.8275050000000004</v>
      </c>
      <c r="H785">
        <v>222.909907</v>
      </c>
      <c r="I785">
        <v>11.22143</v>
      </c>
    </row>
    <row r="786" spans="1:9" x14ac:dyDescent="0.25">
      <c r="A786">
        <v>785</v>
      </c>
      <c r="B786">
        <v>215.77833000000001</v>
      </c>
      <c r="C786">
        <v>8.8847090000000009</v>
      </c>
      <c r="H786">
        <v>222.909907</v>
      </c>
      <c r="I786">
        <v>11.22143</v>
      </c>
    </row>
    <row r="787" spans="1:9" x14ac:dyDescent="0.25">
      <c r="A787">
        <v>786</v>
      </c>
      <c r="D787">
        <v>206.17874</v>
      </c>
      <c r="E787">
        <v>9.1065149999999999</v>
      </c>
      <c r="H787">
        <v>222.909907</v>
      </c>
      <c r="I787">
        <v>11.22143</v>
      </c>
    </row>
    <row r="788" spans="1:9" x14ac:dyDescent="0.25">
      <c r="A788">
        <v>787</v>
      </c>
      <c r="D788">
        <v>206.14990499999999</v>
      </c>
      <c r="E788">
        <v>9.0909089999999999</v>
      </c>
      <c r="H788">
        <v>222.909907</v>
      </c>
      <c r="I788">
        <v>11.22143</v>
      </c>
    </row>
    <row r="789" spans="1:9" x14ac:dyDescent="0.25">
      <c r="A789">
        <v>788</v>
      </c>
      <c r="D789">
        <v>206.14990499999999</v>
      </c>
      <c r="E789">
        <v>9.0909089999999999</v>
      </c>
      <c r="H789">
        <v>222.909907</v>
      </c>
      <c r="I789">
        <v>11.22143</v>
      </c>
    </row>
    <row r="790" spans="1:9" x14ac:dyDescent="0.25">
      <c r="A790">
        <v>789</v>
      </c>
      <c r="D790">
        <v>206.14990499999999</v>
      </c>
      <c r="E790">
        <v>9.0909089999999999</v>
      </c>
      <c r="H790">
        <v>222.909907</v>
      </c>
      <c r="I790">
        <v>11.22143</v>
      </c>
    </row>
    <row r="791" spans="1:9" x14ac:dyDescent="0.25">
      <c r="A791">
        <v>790</v>
      </c>
      <c r="D791">
        <v>206.14990499999999</v>
      </c>
      <c r="E791">
        <v>9.0909089999999999</v>
      </c>
      <c r="H791">
        <v>222.909907</v>
      </c>
      <c r="I791">
        <v>11.22143</v>
      </c>
    </row>
    <row r="792" spans="1:9" x14ac:dyDescent="0.25">
      <c r="A792">
        <v>791</v>
      </c>
      <c r="D792">
        <v>206.14990499999999</v>
      </c>
      <c r="E792">
        <v>9.0909089999999999</v>
      </c>
      <c r="H792">
        <v>222.909907</v>
      </c>
      <c r="I792">
        <v>11.22143</v>
      </c>
    </row>
    <row r="793" spans="1:9" x14ac:dyDescent="0.25">
      <c r="A793">
        <v>792</v>
      </c>
      <c r="D793">
        <v>206.14990499999999</v>
      </c>
      <c r="E793">
        <v>9.0909089999999999</v>
      </c>
      <c r="F793">
        <v>215.30209099999999</v>
      </c>
      <c r="G793">
        <v>8.1488859999999992</v>
      </c>
      <c r="H793">
        <v>223.05786499999999</v>
      </c>
      <c r="I793">
        <v>11.218389</v>
      </c>
    </row>
    <row r="794" spans="1:9" x14ac:dyDescent="0.25">
      <c r="A794">
        <v>793</v>
      </c>
      <c r="D794">
        <v>206.14990499999999</v>
      </c>
      <c r="E794">
        <v>9.0909089999999999</v>
      </c>
      <c r="F794">
        <v>215.368932</v>
      </c>
      <c r="G794">
        <v>8.1293030000000002</v>
      </c>
    </row>
    <row r="795" spans="1:9" x14ac:dyDescent="0.25">
      <c r="A795">
        <v>794</v>
      </c>
      <c r="D795">
        <v>206.14990499999999</v>
      </c>
      <c r="E795">
        <v>9.0909089999999999</v>
      </c>
      <c r="F795">
        <v>215.368932</v>
      </c>
      <c r="G795">
        <v>8.1293030000000002</v>
      </c>
    </row>
    <row r="796" spans="1:9" x14ac:dyDescent="0.25">
      <c r="A796">
        <v>795</v>
      </c>
      <c r="D796">
        <v>206.14990499999999</v>
      </c>
      <c r="E796">
        <v>9.0909089999999999</v>
      </c>
      <c r="F796">
        <v>215.368932</v>
      </c>
      <c r="G796">
        <v>8.1293030000000002</v>
      </c>
    </row>
    <row r="797" spans="1:9" x14ac:dyDescent="0.25">
      <c r="A797">
        <v>796</v>
      </c>
      <c r="D797">
        <v>206.14990499999999</v>
      </c>
      <c r="E797">
        <v>9.0909089999999999</v>
      </c>
      <c r="F797">
        <v>215.368932</v>
      </c>
      <c r="G797">
        <v>8.1293030000000002</v>
      </c>
    </row>
    <row r="798" spans="1:9" x14ac:dyDescent="0.25">
      <c r="A798">
        <v>797</v>
      </c>
      <c r="D798">
        <v>206.14990499999999</v>
      </c>
      <c r="E798">
        <v>9.0909089999999999</v>
      </c>
      <c r="F798">
        <v>215.368932</v>
      </c>
      <c r="G798">
        <v>8.1293030000000002</v>
      </c>
    </row>
    <row r="799" spans="1:9" x14ac:dyDescent="0.25">
      <c r="A799">
        <v>798</v>
      </c>
      <c r="D799">
        <v>206.14990499999999</v>
      </c>
      <c r="E799">
        <v>9.0909089999999999</v>
      </c>
      <c r="F799">
        <v>215.368932</v>
      </c>
      <c r="G799">
        <v>8.1293030000000002</v>
      </c>
    </row>
    <row r="800" spans="1:9" x14ac:dyDescent="0.25">
      <c r="A800">
        <v>799</v>
      </c>
      <c r="D800">
        <v>206.17874</v>
      </c>
      <c r="E800">
        <v>9.1065149999999999</v>
      </c>
      <c r="F800">
        <v>215.368932</v>
      </c>
      <c r="G800">
        <v>8.1293030000000002</v>
      </c>
    </row>
    <row r="801" spans="1:9" x14ac:dyDescent="0.25">
      <c r="A801">
        <v>800</v>
      </c>
      <c r="F801">
        <v>215.368932</v>
      </c>
      <c r="G801">
        <v>8.1293030000000002</v>
      </c>
    </row>
    <row r="802" spans="1:9" x14ac:dyDescent="0.25">
      <c r="A802">
        <v>801</v>
      </c>
      <c r="B802">
        <v>196.688289</v>
      </c>
      <c r="C802">
        <v>7.5847470000000001</v>
      </c>
      <c r="F802">
        <v>215.368932</v>
      </c>
      <c r="G802">
        <v>8.1293030000000002</v>
      </c>
    </row>
    <row r="803" spans="1:9" x14ac:dyDescent="0.25">
      <c r="A803">
        <v>802</v>
      </c>
      <c r="B803">
        <v>196.704196</v>
      </c>
      <c r="C803">
        <v>7.5757580000000004</v>
      </c>
      <c r="F803">
        <v>215.368932</v>
      </c>
      <c r="G803">
        <v>8.1293030000000002</v>
      </c>
    </row>
    <row r="804" spans="1:9" x14ac:dyDescent="0.25">
      <c r="A804">
        <v>803</v>
      </c>
      <c r="B804">
        <v>196.704196</v>
      </c>
      <c r="C804">
        <v>7.5757580000000004</v>
      </c>
      <c r="F804">
        <v>215.368932</v>
      </c>
      <c r="G804">
        <v>8.1293030000000002</v>
      </c>
    </row>
    <row r="805" spans="1:9" x14ac:dyDescent="0.25">
      <c r="A805">
        <v>804</v>
      </c>
      <c r="B805">
        <v>196.704196</v>
      </c>
      <c r="C805">
        <v>7.5757580000000004</v>
      </c>
      <c r="F805">
        <v>215.368932</v>
      </c>
      <c r="G805">
        <v>8.1293030000000002</v>
      </c>
    </row>
    <row r="806" spans="1:9" x14ac:dyDescent="0.25">
      <c r="A806">
        <v>805</v>
      </c>
      <c r="B806">
        <v>196.704196</v>
      </c>
      <c r="C806">
        <v>7.5757580000000004</v>
      </c>
      <c r="F806">
        <v>215.368932</v>
      </c>
      <c r="G806">
        <v>8.1293030000000002</v>
      </c>
      <c r="H806">
        <v>206.17040900000001</v>
      </c>
      <c r="I806">
        <v>9.0769690000000001</v>
      </c>
    </row>
    <row r="807" spans="1:9" x14ac:dyDescent="0.25">
      <c r="A807">
        <v>806</v>
      </c>
      <c r="B807">
        <v>196.704196</v>
      </c>
      <c r="C807">
        <v>7.5757580000000004</v>
      </c>
      <c r="F807">
        <v>215.30209099999999</v>
      </c>
      <c r="G807">
        <v>8.1488859999999992</v>
      </c>
      <c r="H807">
        <v>206.100966</v>
      </c>
      <c r="I807">
        <v>9.1397980000000008</v>
      </c>
    </row>
    <row r="808" spans="1:9" x14ac:dyDescent="0.25">
      <c r="A808">
        <v>807</v>
      </c>
      <c r="B808">
        <v>196.704196</v>
      </c>
      <c r="C808">
        <v>7.5757580000000004</v>
      </c>
      <c r="F808">
        <v>215.30209099999999</v>
      </c>
      <c r="G808">
        <v>8.1488859999999992</v>
      </c>
      <c r="H808">
        <v>206.100966</v>
      </c>
      <c r="I808">
        <v>9.1397980000000008</v>
      </c>
    </row>
    <row r="809" spans="1:9" x14ac:dyDescent="0.25">
      <c r="A809">
        <v>808</v>
      </c>
      <c r="B809">
        <v>196.704196</v>
      </c>
      <c r="C809">
        <v>7.5757580000000004</v>
      </c>
      <c r="H809">
        <v>206.100966</v>
      </c>
      <c r="I809">
        <v>9.1397980000000008</v>
      </c>
    </row>
    <row r="810" spans="1:9" x14ac:dyDescent="0.25">
      <c r="A810">
        <v>809</v>
      </c>
      <c r="B810">
        <v>196.704196</v>
      </c>
      <c r="C810">
        <v>7.5757580000000004</v>
      </c>
      <c r="H810">
        <v>206.100966</v>
      </c>
      <c r="I810">
        <v>9.1397980000000008</v>
      </c>
    </row>
    <row r="811" spans="1:9" x14ac:dyDescent="0.25">
      <c r="A811">
        <v>810</v>
      </c>
      <c r="B811">
        <v>196.704196</v>
      </c>
      <c r="C811">
        <v>7.5757580000000004</v>
      </c>
      <c r="H811">
        <v>206.100966</v>
      </c>
      <c r="I811">
        <v>9.1397980000000008</v>
      </c>
    </row>
    <row r="812" spans="1:9" x14ac:dyDescent="0.25">
      <c r="A812">
        <v>811</v>
      </c>
      <c r="B812">
        <v>196.704196</v>
      </c>
      <c r="C812">
        <v>7.5757580000000004</v>
      </c>
      <c r="H812">
        <v>206.100966</v>
      </c>
      <c r="I812">
        <v>9.1397980000000008</v>
      </c>
    </row>
    <row r="813" spans="1:9" x14ac:dyDescent="0.25">
      <c r="A813">
        <v>812</v>
      </c>
      <c r="B813">
        <v>196.688289</v>
      </c>
      <c r="C813">
        <v>7.5847470000000001</v>
      </c>
      <c r="D813">
        <v>187.72076300000001</v>
      </c>
      <c r="E813">
        <v>11.028383</v>
      </c>
      <c r="H813">
        <v>206.100966</v>
      </c>
      <c r="I813">
        <v>9.1397980000000008</v>
      </c>
    </row>
    <row r="814" spans="1:9" x14ac:dyDescent="0.25">
      <c r="A814">
        <v>813</v>
      </c>
      <c r="B814">
        <v>196.688289</v>
      </c>
      <c r="C814">
        <v>7.5847470000000001</v>
      </c>
      <c r="D814">
        <v>187.50313500000001</v>
      </c>
      <c r="E814">
        <v>10.997071</v>
      </c>
      <c r="H814">
        <v>206.100966</v>
      </c>
      <c r="I814">
        <v>9.1397980000000008</v>
      </c>
    </row>
    <row r="815" spans="1:9" x14ac:dyDescent="0.25">
      <c r="A815">
        <v>814</v>
      </c>
      <c r="D815">
        <v>187.50313500000001</v>
      </c>
      <c r="E815">
        <v>10.997071</v>
      </c>
      <c r="H815">
        <v>206.100966</v>
      </c>
      <c r="I815">
        <v>9.1397980000000008</v>
      </c>
    </row>
    <row r="816" spans="1:9" x14ac:dyDescent="0.25">
      <c r="A816">
        <v>815</v>
      </c>
      <c r="D816">
        <v>187.50313500000001</v>
      </c>
      <c r="E816">
        <v>10.997071</v>
      </c>
      <c r="H816">
        <v>206.100966</v>
      </c>
      <c r="I816">
        <v>9.1397980000000008</v>
      </c>
    </row>
    <row r="817" spans="1:9" x14ac:dyDescent="0.25">
      <c r="A817">
        <v>816</v>
      </c>
      <c r="D817">
        <v>187.50313500000001</v>
      </c>
      <c r="E817">
        <v>10.997071</v>
      </c>
      <c r="H817">
        <v>206.100966</v>
      </c>
      <c r="I817">
        <v>9.1397980000000008</v>
      </c>
    </row>
    <row r="818" spans="1:9" x14ac:dyDescent="0.25">
      <c r="A818">
        <v>817</v>
      </c>
      <c r="D818">
        <v>187.50313500000001</v>
      </c>
      <c r="E818">
        <v>10.997071</v>
      </c>
      <c r="H818">
        <v>206.100966</v>
      </c>
      <c r="I818">
        <v>9.1397980000000008</v>
      </c>
    </row>
    <row r="819" spans="1:9" x14ac:dyDescent="0.25">
      <c r="A819">
        <v>818</v>
      </c>
      <c r="D819">
        <v>187.50313500000001</v>
      </c>
      <c r="E819">
        <v>10.997071</v>
      </c>
      <c r="H819">
        <v>206.17040900000001</v>
      </c>
      <c r="I819">
        <v>9.0769690000000001</v>
      </c>
    </row>
    <row r="820" spans="1:9" x14ac:dyDescent="0.25">
      <c r="A820">
        <v>819</v>
      </c>
      <c r="D820">
        <v>187.50313500000001</v>
      </c>
      <c r="E820">
        <v>10.997071</v>
      </c>
    </row>
    <row r="821" spans="1:9" x14ac:dyDescent="0.25">
      <c r="A821">
        <v>820</v>
      </c>
      <c r="D821">
        <v>187.50313500000001</v>
      </c>
      <c r="E821">
        <v>10.997071</v>
      </c>
      <c r="F821">
        <v>195.77349000000001</v>
      </c>
      <c r="G821">
        <v>7.7315149999999999</v>
      </c>
    </row>
    <row r="822" spans="1:9" x14ac:dyDescent="0.25">
      <c r="A822">
        <v>821</v>
      </c>
      <c r="D822">
        <v>187.50313500000001</v>
      </c>
      <c r="E822">
        <v>10.997071</v>
      </c>
      <c r="F822">
        <v>195.72536000000002</v>
      </c>
      <c r="G822">
        <v>7.5757580000000004</v>
      </c>
    </row>
    <row r="823" spans="1:9" x14ac:dyDescent="0.25">
      <c r="A823">
        <v>822</v>
      </c>
      <c r="D823">
        <v>187.50313500000001</v>
      </c>
      <c r="E823">
        <v>10.997071</v>
      </c>
      <c r="F823">
        <v>195.72536000000002</v>
      </c>
      <c r="G823">
        <v>7.5757580000000004</v>
      </c>
    </row>
    <row r="824" spans="1:9" x14ac:dyDescent="0.25">
      <c r="A824">
        <v>823</v>
      </c>
      <c r="D824">
        <v>187.72076300000001</v>
      </c>
      <c r="E824">
        <v>11.028383</v>
      </c>
      <c r="F824">
        <v>195.72536000000002</v>
      </c>
      <c r="G824">
        <v>7.5757580000000004</v>
      </c>
    </row>
    <row r="825" spans="1:9" x14ac:dyDescent="0.25">
      <c r="A825">
        <v>824</v>
      </c>
      <c r="D825">
        <v>187.72076300000001</v>
      </c>
      <c r="E825">
        <v>11.028383</v>
      </c>
      <c r="F825">
        <v>195.72536000000002</v>
      </c>
      <c r="G825">
        <v>7.5757580000000004</v>
      </c>
    </row>
    <row r="826" spans="1:9" x14ac:dyDescent="0.25">
      <c r="A826">
        <v>825</v>
      </c>
      <c r="F826">
        <v>195.72536000000002</v>
      </c>
      <c r="G826">
        <v>7.5757580000000004</v>
      </c>
    </row>
    <row r="827" spans="1:9" x14ac:dyDescent="0.25">
      <c r="A827">
        <v>826</v>
      </c>
      <c r="F827">
        <v>195.72536000000002</v>
      </c>
      <c r="G827">
        <v>7.5757580000000004</v>
      </c>
    </row>
    <row r="828" spans="1:9" x14ac:dyDescent="0.25">
      <c r="A828">
        <v>827</v>
      </c>
      <c r="B828">
        <v>176.527682</v>
      </c>
      <c r="C828">
        <v>7.464747</v>
      </c>
      <c r="F828">
        <v>195.72536000000002</v>
      </c>
      <c r="G828">
        <v>7.5757580000000004</v>
      </c>
    </row>
    <row r="829" spans="1:9" x14ac:dyDescent="0.25">
      <c r="A829">
        <v>828</v>
      </c>
      <c r="B829">
        <v>176.39339000000001</v>
      </c>
      <c r="C829">
        <v>7.4780300000000004</v>
      </c>
      <c r="F829">
        <v>195.72536000000002</v>
      </c>
      <c r="G829">
        <v>7.5757580000000004</v>
      </c>
      <c r="H829">
        <v>187.64596499999999</v>
      </c>
      <c r="I829">
        <v>10.970304</v>
      </c>
    </row>
    <row r="830" spans="1:9" x14ac:dyDescent="0.25">
      <c r="A830">
        <v>829</v>
      </c>
      <c r="B830">
        <v>176.39339000000001</v>
      </c>
      <c r="C830">
        <v>7.4780300000000004</v>
      </c>
      <c r="F830">
        <v>195.72536000000002</v>
      </c>
      <c r="G830">
        <v>7.5757580000000004</v>
      </c>
      <c r="H830">
        <v>187.55207300000001</v>
      </c>
      <c r="I830">
        <v>10.948181999999999</v>
      </c>
    </row>
    <row r="831" spans="1:9" x14ac:dyDescent="0.25">
      <c r="A831">
        <v>830</v>
      </c>
      <c r="B831">
        <v>176.39339000000001</v>
      </c>
      <c r="C831">
        <v>7.4780300000000004</v>
      </c>
      <c r="F831">
        <v>195.72536000000002</v>
      </c>
      <c r="G831">
        <v>7.5757580000000004</v>
      </c>
      <c r="H831">
        <v>187.55207300000001</v>
      </c>
      <c r="I831">
        <v>10.948181999999999</v>
      </c>
    </row>
    <row r="832" spans="1:9" x14ac:dyDescent="0.25">
      <c r="A832">
        <v>831</v>
      </c>
      <c r="B832">
        <v>176.39339000000001</v>
      </c>
      <c r="C832">
        <v>7.4780300000000004</v>
      </c>
      <c r="F832">
        <v>195.72536000000002</v>
      </c>
      <c r="G832">
        <v>7.5757580000000004</v>
      </c>
      <c r="H832">
        <v>187.55207300000001</v>
      </c>
      <c r="I832">
        <v>10.948181999999999</v>
      </c>
    </row>
    <row r="833" spans="1:9" x14ac:dyDescent="0.25">
      <c r="A833">
        <v>832</v>
      </c>
      <c r="B833">
        <v>176.39339000000001</v>
      </c>
      <c r="C833">
        <v>7.4780300000000004</v>
      </c>
      <c r="F833">
        <v>195.77349000000001</v>
      </c>
      <c r="G833">
        <v>7.7315149999999999</v>
      </c>
      <c r="H833">
        <v>187.55207300000001</v>
      </c>
      <c r="I833">
        <v>10.948181999999999</v>
      </c>
    </row>
    <row r="834" spans="1:9" x14ac:dyDescent="0.25">
      <c r="A834">
        <v>833</v>
      </c>
      <c r="B834">
        <v>176.39339000000001</v>
      </c>
      <c r="C834">
        <v>7.4780300000000004</v>
      </c>
      <c r="H834">
        <v>187.55207300000001</v>
      </c>
      <c r="I834">
        <v>10.948181999999999</v>
      </c>
    </row>
    <row r="835" spans="1:9" x14ac:dyDescent="0.25">
      <c r="A835">
        <v>834</v>
      </c>
      <c r="B835">
        <v>176.39339000000001</v>
      </c>
      <c r="C835">
        <v>7.4780300000000004</v>
      </c>
      <c r="H835">
        <v>187.55207300000001</v>
      </c>
      <c r="I835">
        <v>10.948181999999999</v>
      </c>
    </row>
    <row r="836" spans="1:9" x14ac:dyDescent="0.25">
      <c r="A836">
        <v>835</v>
      </c>
      <c r="B836">
        <v>176.39339000000001</v>
      </c>
      <c r="C836">
        <v>7.4780300000000004</v>
      </c>
      <c r="H836">
        <v>187.55207300000001</v>
      </c>
      <c r="I836">
        <v>10.948181999999999</v>
      </c>
    </row>
    <row r="837" spans="1:9" x14ac:dyDescent="0.25">
      <c r="A837">
        <v>836</v>
      </c>
      <c r="B837">
        <v>176.39339000000001</v>
      </c>
      <c r="C837">
        <v>7.4780300000000004</v>
      </c>
      <c r="H837">
        <v>187.55207300000001</v>
      </c>
      <c r="I837">
        <v>10.948181999999999</v>
      </c>
    </row>
    <row r="838" spans="1:9" x14ac:dyDescent="0.25">
      <c r="A838">
        <v>837</v>
      </c>
      <c r="B838">
        <v>176.39339000000001</v>
      </c>
      <c r="C838">
        <v>7.4780300000000004</v>
      </c>
      <c r="H838">
        <v>187.55207300000001</v>
      </c>
      <c r="I838">
        <v>10.948181999999999</v>
      </c>
    </row>
    <row r="839" spans="1:9" x14ac:dyDescent="0.25">
      <c r="A839">
        <v>838</v>
      </c>
      <c r="B839">
        <v>176.527682</v>
      </c>
      <c r="C839">
        <v>7.464747</v>
      </c>
      <c r="H839">
        <v>187.55207300000001</v>
      </c>
      <c r="I839">
        <v>10.948181999999999</v>
      </c>
    </row>
    <row r="840" spans="1:9" x14ac:dyDescent="0.25">
      <c r="A840">
        <v>839</v>
      </c>
      <c r="H840">
        <v>187.55207300000001</v>
      </c>
      <c r="I840">
        <v>10.948181999999999</v>
      </c>
    </row>
    <row r="841" spans="1:9" x14ac:dyDescent="0.25">
      <c r="A841">
        <v>840</v>
      </c>
      <c r="D841">
        <v>166.557176</v>
      </c>
      <c r="E841">
        <v>10.441464</v>
      </c>
      <c r="H841">
        <v>187.55207300000001</v>
      </c>
      <c r="I841">
        <v>10.948181999999999</v>
      </c>
    </row>
    <row r="842" spans="1:9" x14ac:dyDescent="0.25">
      <c r="A842">
        <v>841</v>
      </c>
      <c r="D842">
        <v>166.556117</v>
      </c>
      <c r="E842">
        <v>10.459444</v>
      </c>
      <c r="H842">
        <v>187.64596499999999</v>
      </c>
      <c r="I842">
        <v>10.970304</v>
      </c>
    </row>
    <row r="843" spans="1:9" x14ac:dyDescent="0.25">
      <c r="A843">
        <v>842</v>
      </c>
      <c r="D843">
        <v>166.556117</v>
      </c>
      <c r="E843">
        <v>10.459444</v>
      </c>
    </row>
    <row r="844" spans="1:9" x14ac:dyDescent="0.25">
      <c r="A844">
        <v>843</v>
      </c>
      <c r="D844">
        <v>166.556117</v>
      </c>
      <c r="E844">
        <v>10.459444</v>
      </c>
    </row>
    <row r="845" spans="1:9" x14ac:dyDescent="0.25">
      <c r="A845">
        <v>844</v>
      </c>
      <c r="D845">
        <v>166.556117</v>
      </c>
      <c r="E845">
        <v>10.459444</v>
      </c>
    </row>
    <row r="846" spans="1:9" x14ac:dyDescent="0.25">
      <c r="A846">
        <v>845</v>
      </c>
      <c r="D846">
        <v>166.556117</v>
      </c>
      <c r="E846">
        <v>10.459444</v>
      </c>
      <c r="F846">
        <v>175.472228</v>
      </c>
      <c r="G846">
        <v>7.2913129999999997</v>
      </c>
    </row>
    <row r="847" spans="1:9" x14ac:dyDescent="0.25">
      <c r="A847">
        <v>846</v>
      </c>
      <c r="D847">
        <v>166.556117</v>
      </c>
      <c r="E847">
        <v>10.459444</v>
      </c>
      <c r="F847">
        <v>175.26773200000002</v>
      </c>
      <c r="G847">
        <v>7.2336359999999997</v>
      </c>
    </row>
    <row r="848" spans="1:9" x14ac:dyDescent="0.25">
      <c r="A848">
        <v>847</v>
      </c>
      <c r="D848">
        <v>166.556117</v>
      </c>
      <c r="E848">
        <v>10.459444</v>
      </c>
      <c r="F848">
        <v>175.26773200000002</v>
      </c>
      <c r="G848">
        <v>7.2336359999999997</v>
      </c>
    </row>
    <row r="849" spans="1:9" x14ac:dyDescent="0.25">
      <c r="A849">
        <v>848</v>
      </c>
      <c r="D849">
        <v>166.556117</v>
      </c>
      <c r="E849">
        <v>10.459444</v>
      </c>
      <c r="F849">
        <v>175.26773200000002</v>
      </c>
      <c r="G849">
        <v>7.2336359999999997</v>
      </c>
    </row>
    <row r="850" spans="1:9" x14ac:dyDescent="0.25">
      <c r="A850">
        <v>849</v>
      </c>
      <c r="D850">
        <v>166.556117</v>
      </c>
      <c r="E850">
        <v>10.459444</v>
      </c>
      <c r="F850">
        <v>175.26773200000002</v>
      </c>
      <c r="G850">
        <v>7.2336359999999997</v>
      </c>
    </row>
    <row r="851" spans="1:9" x14ac:dyDescent="0.25">
      <c r="A851">
        <v>850</v>
      </c>
      <c r="D851">
        <v>166.556117</v>
      </c>
      <c r="E851">
        <v>10.459444</v>
      </c>
      <c r="F851">
        <v>175.26773200000002</v>
      </c>
      <c r="G851">
        <v>7.2336359999999997</v>
      </c>
    </row>
    <row r="852" spans="1:9" x14ac:dyDescent="0.25">
      <c r="A852">
        <v>851</v>
      </c>
      <c r="D852">
        <v>166.557176</v>
      </c>
      <c r="E852">
        <v>10.441464</v>
      </c>
      <c r="F852">
        <v>175.26773200000002</v>
      </c>
      <c r="G852">
        <v>7.2336359999999997</v>
      </c>
    </row>
    <row r="853" spans="1:9" x14ac:dyDescent="0.25">
      <c r="A853">
        <v>852</v>
      </c>
      <c r="B853">
        <v>158.24303500000002</v>
      </c>
      <c r="C853">
        <v>8.4965150000000005</v>
      </c>
      <c r="F853">
        <v>175.26773200000002</v>
      </c>
      <c r="G853">
        <v>7.2336359999999997</v>
      </c>
    </row>
    <row r="854" spans="1:9" x14ac:dyDescent="0.25">
      <c r="A854">
        <v>853</v>
      </c>
      <c r="B854">
        <v>158.18712600000001</v>
      </c>
      <c r="C854">
        <v>8.5043939999999996</v>
      </c>
      <c r="F854">
        <v>175.26773200000002</v>
      </c>
      <c r="G854">
        <v>7.2336359999999997</v>
      </c>
      <c r="H854">
        <v>168.787024</v>
      </c>
      <c r="I854">
        <v>10.214696999999999</v>
      </c>
    </row>
    <row r="855" spans="1:9" x14ac:dyDescent="0.25">
      <c r="A855">
        <v>854</v>
      </c>
      <c r="B855">
        <v>158.18712600000001</v>
      </c>
      <c r="C855">
        <v>8.5043939999999996</v>
      </c>
      <c r="F855">
        <v>175.26773200000002</v>
      </c>
      <c r="G855">
        <v>7.2336359999999997</v>
      </c>
      <c r="H855">
        <v>168.66061100000002</v>
      </c>
      <c r="I855">
        <v>10.21505</v>
      </c>
    </row>
    <row r="856" spans="1:9" x14ac:dyDescent="0.25">
      <c r="A856">
        <v>855</v>
      </c>
      <c r="B856">
        <v>158.18712600000001</v>
      </c>
      <c r="C856">
        <v>8.5043939999999996</v>
      </c>
      <c r="F856">
        <v>175.26773200000002</v>
      </c>
      <c r="G856">
        <v>7.2336359999999997</v>
      </c>
      <c r="H856">
        <v>168.66061100000002</v>
      </c>
      <c r="I856">
        <v>10.21505</v>
      </c>
    </row>
    <row r="857" spans="1:9" x14ac:dyDescent="0.25">
      <c r="A857">
        <v>856</v>
      </c>
      <c r="B857">
        <v>158.18712600000001</v>
      </c>
      <c r="C857">
        <v>8.5043939999999996</v>
      </c>
      <c r="F857">
        <v>175.472228</v>
      </c>
      <c r="G857">
        <v>7.2913129999999997</v>
      </c>
      <c r="H857">
        <v>168.66061100000002</v>
      </c>
      <c r="I857">
        <v>10.21505</v>
      </c>
    </row>
    <row r="858" spans="1:9" x14ac:dyDescent="0.25">
      <c r="A858">
        <v>857</v>
      </c>
      <c r="B858">
        <v>158.18712600000001</v>
      </c>
      <c r="C858">
        <v>8.5043939999999996</v>
      </c>
      <c r="F858">
        <v>175.472228</v>
      </c>
      <c r="G858">
        <v>7.2913129999999997</v>
      </c>
      <c r="H858">
        <v>168.66061100000002</v>
      </c>
      <c r="I858">
        <v>10.21505</v>
      </c>
    </row>
    <row r="859" spans="1:9" x14ac:dyDescent="0.25">
      <c r="A859">
        <v>858</v>
      </c>
      <c r="B859">
        <v>158.18712600000001</v>
      </c>
      <c r="C859">
        <v>8.5043939999999996</v>
      </c>
      <c r="H859">
        <v>168.66061100000002</v>
      </c>
      <c r="I859">
        <v>10.21505</v>
      </c>
    </row>
    <row r="860" spans="1:9" x14ac:dyDescent="0.25">
      <c r="A860">
        <v>859</v>
      </c>
      <c r="B860">
        <v>158.18712600000001</v>
      </c>
      <c r="C860">
        <v>8.5043939999999996</v>
      </c>
      <c r="H860">
        <v>168.66061100000002</v>
      </c>
      <c r="I860">
        <v>10.21505</v>
      </c>
    </row>
    <row r="861" spans="1:9" x14ac:dyDescent="0.25">
      <c r="A861">
        <v>860</v>
      </c>
      <c r="B861">
        <v>158.18712600000001</v>
      </c>
      <c r="C861">
        <v>8.5043939999999996</v>
      </c>
      <c r="H861">
        <v>168.66061100000002</v>
      </c>
      <c r="I861">
        <v>10.21505</v>
      </c>
    </row>
    <row r="862" spans="1:9" x14ac:dyDescent="0.25">
      <c r="A862">
        <v>861</v>
      </c>
      <c r="B862">
        <v>158.18712600000001</v>
      </c>
      <c r="C862">
        <v>8.5043939999999996</v>
      </c>
      <c r="H862">
        <v>168.66061100000002</v>
      </c>
      <c r="I862">
        <v>10.21505</v>
      </c>
    </row>
    <row r="863" spans="1:9" x14ac:dyDescent="0.25">
      <c r="A863">
        <v>862</v>
      </c>
      <c r="B863">
        <v>158.18712600000001</v>
      </c>
      <c r="C863">
        <v>8.5043939999999996</v>
      </c>
      <c r="H863">
        <v>168.66061100000002</v>
      </c>
      <c r="I863">
        <v>10.21505</v>
      </c>
    </row>
    <row r="864" spans="1:9" x14ac:dyDescent="0.25">
      <c r="A864">
        <v>863</v>
      </c>
      <c r="B864">
        <v>158.18712600000001</v>
      </c>
      <c r="C864">
        <v>8.5043939999999996</v>
      </c>
      <c r="H864">
        <v>168.66061100000002</v>
      </c>
      <c r="I864">
        <v>10.21505</v>
      </c>
    </row>
    <row r="865" spans="1:9" x14ac:dyDescent="0.25">
      <c r="A865">
        <v>864</v>
      </c>
      <c r="B865">
        <v>158.24303500000002</v>
      </c>
      <c r="C865">
        <v>8.4965150000000005</v>
      </c>
      <c r="H865">
        <v>168.787024</v>
      </c>
      <c r="I865">
        <v>10.214696999999999</v>
      </c>
    </row>
    <row r="866" spans="1:9" x14ac:dyDescent="0.25">
      <c r="A866">
        <v>865</v>
      </c>
      <c r="D866">
        <v>151.27429800000002</v>
      </c>
      <c r="E866">
        <v>10.452978999999999</v>
      </c>
    </row>
    <row r="867" spans="1:9" x14ac:dyDescent="0.25">
      <c r="A867">
        <v>866</v>
      </c>
      <c r="D867">
        <v>151.38424800000001</v>
      </c>
      <c r="E867">
        <v>10.410555</v>
      </c>
    </row>
    <row r="868" spans="1:9" x14ac:dyDescent="0.25">
      <c r="A868">
        <v>867</v>
      </c>
      <c r="D868">
        <v>151.38424800000001</v>
      </c>
      <c r="E868">
        <v>10.410555</v>
      </c>
    </row>
    <row r="869" spans="1:9" x14ac:dyDescent="0.25">
      <c r="A869">
        <v>868</v>
      </c>
      <c r="D869">
        <v>151.38424800000001</v>
      </c>
      <c r="E869">
        <v>10.410555</v>
      </c>
      <c r="F869">
        <v>158.58485300000001</v>
      </c>
      <c r="G869">
        <v>7.2874749999999997</v>
      </c>
    </row>
    <row r="870" spans="1:9" x14ac:dyDescent="0.25">
      <c r="A870">
        <v>869</v>
      </c>
      <c r="D870">
        <v>151.38424800000001</v>
      </c>
      <c r="E870">
        <v>10.410555</v>
      </c>
      <c r="F870">
        <v>158.480762</v>
      </c>
      <c r="G870">
        <v>7.2336359999999997</v>
      </c>
    </row>
    <row r="871" spans="1:9" x14ac:dyDescent="0.25">
      <c r="A871">
        <v>870</v>
      </c>
      <c r="D871">
        <v>151.38424800000001</v>
      </c>
      <c r="E871">
        <v>10.410555</v>
      </c>
      <c r="F871">
        <v>158.480762</v>
      </c>
      <c r="G871">
        <v>7.2336359999999997</v>
      </c>
    </row>
    <row r="872" spans="1:9" x14ac:dyDescent="0.25">
      <c r="A872">
        <v>871</v>
      </c>
      <c r="D872">
        <v>151.38424800000001</v>
      </c>
      <c r="E872">
        <v>10.410555</v>
      </c>
      <c r="F872">
        <v>158.480762</v>
      </c>
      <c r="G872">
        <v>7.2336359999999997</v>
      </c>
    </row>
    <row r="873" spans="1:9" x14ac:dyDescent="0.25">
      <c r="A873">
        <v>872</v>
      </c>
      <c r="D873">
        <v>151.38424800000001</v>
      </c>
      <c r="E873">
        <v>10.410555</v>
      </c>
      <c r="F873">
        <v>158.480762</v>
      </c>
      <c r="G873">
        <v>7.2336359999999997</v>
      </c>
    </row>
    <row r="874" spans="1:9" x14ac:dyDescent="0.25">
      <c r="A874">
        <v>873</v>
      </c>
      <c r="D874">
        <v>151.38424800000001</v>
      </c>
      <c r="E874">
        <v>10.410555</v>
      </c>
      <c r="F874">
        <v>158.480762</v>
      </c>
      <c r="G874">
        <v>7.2336359999999997</v>
      </c>
    </row>
    <row r="875" spans="1:9" x14ac:dyDescent="0.25">
      <c r="A875">
        <v>874</v>
      </c>
      <c r="D875">
        <v>151.38424800000001</v>
      </c>
      <c r="E875">
        <v>10.410555</v>
      </c>
      <c r="F875">
        <v>158.480762</v>
      </c>
      <c r="G875">
        <v>7.2336359999999997</v>
      </c>
    </row>
    <row r="876" spans="1:9" x14ac:dyDescent="0.25">
      <c r="A876">
        <v>875</v>
      </c>
      <c r="D876">
        <v>151.38424800000001</v>
      </c>
      <c r="E876">
        <v>10.410555</v>
      </c>
      <c r="F876">
        <v>158.480762</v>
      </c>
      <c r="G876">
        <v>7.2336359999999997</v>
      </c>
    </row>
    <row r="877" spans="1:9" x14ac:dyDescent="0.25">
      <c r="A877">
        <v>876</v>
      </c>
      <c r="D877">
        <v>151.38424800000001</v>
      </c>
      <c r="E877">
        <v>10.410555</v>
      </c>
      <c r="F877">
        <v>158.480762</v>
      </c>
      <c r="G877">
        <v>7.2336359999999997</v>
      </c>
    </row>
    <row r="878" spans="1:9" x14ac:dyDescent="0.25">
      <c r="A878">
        <v>877</v>
      </c>
      <c r="D878">
        <v>151.38424800000001</v>
      </c>
      <c r="E878">
        <v>10.410555</v>
      </c>
      <c r="F878">
        <v>158.480762</v>
      </c>
      <c r="G878">
        <v>7.2336359999999997</v>
      </c>
    </row>
    <row r="879" spans="1:9" x14ac:dyDescent="0.25">
      <c r="A879">
        <v>878</v>
      </c>
      <c r="B879">
        <v>133.59984200000002</v>
      </c>
      <c r="C879">
        <v>8.4579380000000004</v>
      </c>
      <c r="D879">
        <v>151.27429800000002</v>
      </c>
      <c r="E879">
        <v>10.452978999999999</v>
      </c>
      <c r="F879">
        <v>158.480762</v>
      </c>
      <c r="G879">
        <v>7.2336359999999997</v>
      </c>
    </row>
    <row r="880" spans="1:9" x14ac:dyDescent="0.25">
      <c r="A880">
        <v>879</v>
      </c>
      <c r="B880">
        <v>133.570469</v>
      </c>
      <c r="C880">
        <v>8.4303089999999994</v>
      </c>
      <c r="D880">
        <v>151.27429800000002</v>
      </c>
      <c r="E880">
        <v>10.452978999999999</v>
      </c>
      <c r="F880">
        <v>158.480762</v>
      </c>
      <c r="G880">
        <v>7.2336359999999997</v>
      </c>
    </row>
    <row r="881" spans="1:9" x14ac:dyDescent="0.25">
      <c r="A881">
        <v>880</v>
      </c>
      <c r="B881">
        <v>133.570469</v>
      </c>
      <c r="C881">
        <v>8.4303089999999994</v>
      </c>
      <c r="F881">
        <v>158.480762</v>
      </c>
      <c r="G881">
        <v>7.2336359999999997</v>
      </c>
    </row>
    <row r="882" spans="1:9" x14ac:dyDescent="0.25">
      <c r="A882">
        <v>881</v>
      </c>
      <c r="B882">
        <v>133.570469</v>
      </c>
      <c r="C882">
        <v>8.4303089999999994</v>
      </c>
      <c r="F882">
        <v>158.480762</v>
      </c>
      <c r="G882">
        <v>7.2336359999999997</v>
      </c>
    </row>
    <row r="883" spans="1:9" x14ac:dyDescent="0.25">
      <c r="A883">
        <v>882</v>
      </c>
      <c r="B883">
        <v>133.570469</v>
      </c>
      <c r="C883">
        <v>8.4303089999999994</v>
      </c>
      <c r="F883">
        <v>158.480762</v>
      </c>
      <c r="G883">
        <v>7.2336359999999997</v>
      </c>
      <c r="H883">
        <v>152.172177</v>
      </c>
      <c r="I883">
        <v>10.47</v>
      </c>
    </row>
    <row r="884" spans="1:9" x14ac:dyDescent="0.25">
      <c r="A884">
        <v>883</v>
      </c>
      <c r="B884">
        <v>133.570469</v>
      </c>
      <c r="C884">
        <v>8.4303089999999994</v>
      </c>
      <c r="F884">
        <v>158.480762</v>
      </c>
      <c r="G884">
        <v>7.2336359999999997</v>
      </c>
      <c r="H884">
        <v>152.16727800000001</v>
      </c>
      <c r="I884">
        <v>10.459444</v>
      </c>
    </row>
    <row r="885" spans="1:9" x14ac:dyDescent="0.25">
      <c r="A885">
        <v>884</v>
      </c>
      <c r="B885">
        <v>133.570469</v>
      </c>
      <c r="C885">
        <v>8.4303089999999994</v>
      </c>
      <c r="F885">
        <v>158.58485300000001</v>
      </c>
      <c r="G885">
        <v>7.2874749999999997</v>
      </c>
      <c r="H885">
        <v>152.16727800000001</v>
      </c>
      <c r="I885">
        <v>10.459444</v>
      </c>
    </row>
    <row r="886" spans="1:9" x14ac:dyDescent="0.25">
      <c r="A886">
        <v>885</v>
      </c>
      <c r="B886">
        <v>133.570469</v>
      </c>
      <c r="C886">
        <v>8.4303089999999994</v>
      </c>
      <c r="H886">
        <v>152.16727800000001</v>
      </c>
      <c r="I886">
        <v>10.459444</v>
      </c>
    </row>
    <row r="887" spans="1:9" x14ac:dyDescent="0.25">
      <c r="A887">
        <v>886</v>
      </c>
      <c r="B887">
        <v>133.570469</v>
      </c>
      <c r="C887">
        <v>8.4303089999999994</v>
      </c>
      <c r="H887">
        <v>152.16727800000001</v>
      </c>
      <c r="I887">
        <v>10.459444</v>
      </c>
    </row>
    <row r="888" spans="1:9" x14ac:dyDescent="0.25">
      <c r="A888">
        <v>887</v>
      </c>
      <c r="B888">
        <v>133.570469</v>
      </c>
      <c r="C888">
        <v>8.4303089999999994</v>
      </c>
      <c r="H888">
        <v>152.16727800000001</v>
      </c>
      <c r="I888">
        <v>10.459444</v>
      </c>
    </row>
    <row r="889" spans="1:9" x14ac:dyDescent="0.25">
      <c r="A889">
        <v>888</v>
      </c>
      <c r="B889">
        <v>133.570469</v>
      </c>
      <c r="C889">
        <v>8.4303089999999994</v>
      </c>
      <c r="H889">
        <v>152.16727800000001</v>
      </c>
      <c r="I889">
        <v>10.459444</v>
      </c>
    </row>
    <row r="890" spans="1:9" x14ac:dyDescent="0.25">
      <c r="A890">
        <v>889</v>
      </c>
      <c r="B890">
        <v>133.570469</v>
      </c>
      <c r="C890">
        <v>8.4303089999999994</v>
      </c>
      <c r="H890">
        <v>152.16727800000001</v>
      </c>
      <c r="I890">
        <v>10.459444</v>
      </c>
    </row>
    <row r="891" spans="1:9" x14ac:dyDescent="0.25">
      <c r="A891">
        <v>890</v>
      </c>
      <c r="B891">
        <v>133.570469</v>
      </c>
      <c r="C891">
        <v>8.4303089999999994</v>
      </c>
      <c r="H891">
        <v>152.16727800000001</v>
      </c>
      <c r="I891">
        <v>10.459444</v>
      </c>
    </row>
    <row r="892" spans="1:9" x14ac:dyDescent="0.25">
      <c r="A892">
        <v>891</v>
      </c>
      <c r="B892">
        <v>133.59984200000002</v>
      </c>
      <c r="C892">
        <v>8.4579380000000004</v>
      </c>
      <c r="H892">
        <v>152.16727800000001</v>
      </c>
      <c r="I892">
        <v>10.459444</v>
      </c>
    </row>
    <row r="893" spans="1:9" x14ac:dyDescent="0.25">
      <c r="A893">
        <v>892</v>
      </c>
      <c r="H893">
        <v>152.16727800000001</v>
      </c>
      <c r="I893">
        <v>10.459444</v>
      </c>
    </row>
    <row r="894" spans="1:9" x14ac:dyDescent="0.25">
      <c r="A894">
        <v>893</v>
      </c>
      <c r="D894">
        <v>123.78969600000001</v>
      </c>
      <c r="E894">
        <v>10.388763000000001</v>
      </c>
      <c r="H894">
        <v>152.16727800000001</v>
      </c>
      <c r="I894">
        <v>10.459444</v>
      </c>
    </row>
    <row r="895" spans="1:9" x14ac:dyDescent="0.25">
      <c r="A895">
        <v>894</v>
      </c>
      <c r="D895">
        <v>123.73015600000001</v>
      </c>
      <c r="E895">
        <v>10.375773000000001</v>
      </c>
      <c r="H895">
        <v>152.16727800000001</v>
      </c>
      <c r="I895">
        <v>10.459444</v>
      </c>
    </row>
    <row r="896" spans="1:9" x14ac:dyDescent="0.25">
      <c r="A896">
        <v>895</v>
      </c>
      <c r="D896">
        <v>123.73015600000001</v>
      </c>
      <c r="E896">
        <v>10.375773000000001</v>
      </c>
      <c r="H896">
        <v>152.16727800000001</v>
      </c>
      <c r="I896">
        <v>10.459444</v>
      </c>
    </row>
    <row r="897" spans="1:9" x14ac:dyDescent="0.25">
      <c r="A897">
        <v>896</v>
      </c>
      <c r="D897">
        <v>123.73015600000001</v>
      </c>
      <c r="E897">
        <v>10.375773000000001</v>
      </c>
      <c r="H897">
        <v>152.16727800000001</v>
      </c>
      <c r="I897">
        <v>10.459444</v>
      </c>
    </row>
    <row r="898" spans="1:9" x14ac:dyDescent="0.25">
      <c r="A898">
        <v>897</v>
      </c>
      <c r="D898">
        <v>123.73015600000001</v>
      </c>
      <c r="E898">
        <v>10.375773000000001</v>
      </c>
      <c r="H898">
        <v>152.172177</v>
      </c>
      <c r="I898">
        <v>10.47</v>
      </c>
    </row>
    <row r="899" spans="1:9" x14ac:dyDescent="0.25">
      <c r="A899">
        <v>898</v>
      </c>
      <c r="D899">
        <v>123.73015600000001</v>
      </c>
      <c r="E899">
        <v>10.375773000000001</v>
      </c>
      <c r="F899">
        <v>133.384953</v>
      </c>
      <c r="G899">
        <v>7.3757219999999997</v>
      </c>
    </row>
    <row r="900" spans="1:9" x14ac:dyDescent="0.25">
      <c r="A900">
        <v>899</v>
      </c>
      <c r="D900">
        <v>123.73015600000001</v>
      </c>
      <c r="E900">
        <v>10.375773000000001</v>
      </c>
      <c r="F900">
        <v>133.320728</v>
      </c>
      <c r="G900">
        <v>7.2829899999999999</v>
      </c>
    </row>
    <row r="901" spans="1:9" x14ac:dyDescent="0.25">
      <c r="A901">
        <v>900</v>
      </c>
      <c r="D901">
        <v>123.73015600000001</v>
      </c>
      <c r="E901">
        <v>10.375773000000001</v>
      </c>
      <c r="F901">
        <v>133.320728</v>
      </c>
      <c r="G901">
        <v>7.2829899999999999</v>
      </c>
    </row>
    <row r="902" spans="1:9" x14ac:dyDescent="0.25">
      <c r="A902">
        <v>901</v>
      </c>
      <c r="D902">
        <v>123.73015600000001</v>
      </c>
      <c r="E902">
        <v>10.375773000000001</v>
      </c>
      <c r="F902">
        <v>133.320728</v>
      </c>
      <c r="G902">
        <v>7.2829899999999999</v>
      </c>
    </row>
    <row r="903" spans="1:9" x14ac:dyDescent="0.25">
      <c r="A903">
        <v>902</v>
      </c>
      <c r="D903">
        <v>123.73015600000001</v>
      </c>
      <c r="E903">
        <v>10.375773000000001</v>
      </c>
      <c r="F903">
        <v>133.320728</v>
      </c>
      <c r="G903">
        <v>7.2829899999999999</v>
      </c>
    </row>
    <row r="904" spans="1:9" x14ac:dyDescent="0.25">
      <c r="A904">
        <v>903</v>
      </c>
      <c r="D904">
        <v>123.73015600000001</v>
      </c>
      <c r="E904">
        <v>10.375773000000001</v>
      </c>
      <c r="F904">
        <v>133.320728</v>
      </c>
      <c r="G904">
        <v>7.2829899999999999</v>
      </c>
    </row>
    <row r="905" spans="1:9" x14ac:dyDescent="0.25">
      <c r="A905">
        <v>904</v>
      </c>
      <c r="D905">
        <v>123.73015600000001</v>
      </c>
      <c r="E905">
        <v>10.375773000000001</v>
      </c>
      <c r="F905">
        <v>133.320728</v>
      </c>
      <c r="G905">
        <v>7.2829899999999999</v>
      </c>
    </row>
    <row r="906" spans="1:9" x14ac:dyDescent="0.25">
      <c r="A906">
        <v>905</v>
      </c>
      <c r="D906">
        <v>123.78969600000001</v>
      </c>
      <c r="E906">
        <v>10.388763000000001</v>
      </c>
      <c r="F906">
        <v>133.320728</v>
      </c>
      <c r="G906">
        <v>7.2829899999999999</v>
      </c>
    </row>
    <row r="907" spans="1:9" x14ac:dyDescent="0.25">
      <c r="A907">
        <v>906</v>
      </c>
      <c r="F907">
        <v>133.320728</v>
      </c>
      <c r="G907">
        <v>7.2829899999999999</v>
      </c>
    </row>
    <row r="908" spans="1:9" x14ac:dyDescent="0.25">
      <c r="A908">
        <v>907</v>
      </c>
      <c r="B908">
        <v>113.28912400000002</v>
      </c>
      <c r="C908">
        <v>7.8006190000000002</v>
      </c>
      <c r="F908">
        <v>133.320728</v>
      </c>
      <c r="G908">
        <v>7.2829899999999999</v>
      </c>
    </row>
    <row r="909" spans="1:9" x14ac:dyDescent="0.25">
      <c r="A909">
        <v>908</v>
      </c>
      <c r="B909">
        <v>113.24051700000001</v>
      </c>
      <c r="C909">
        <v>7.7319589999999998</v>
      </c>
      <c r="F909">
        <v>133.320728</v>
      </c>
      <c r="G909">
        <v>7.2829899999999999</v>
      </c>
    </row>
    <row r="910" spans="1:9" x14ac:dyDescent="0.25">
      <c r="A910">
        <v>909</v>
      </c>
      <c r="B910">
        <v>113.24051700000001</v>
      </c>
      <c r="C910">
        <v>7.7319589999999998</v>
      </c>
      <c r="F910">
        <v>133.320728</v>
      </c>
      <c r="G910">
        <v>7.2829899999999999</v>
      </c>
    </row>
    <row r="911" spans="1:9" x14ac:dyDescent="0.25">
      <c r="A911">
        <v>910</v>
      </c>
      <c r="B911">
        <v>113.24051700000001</v>
      </c>
      <c r="C911">
        <v>7.7319589999999998</v>
      </c>
      <c r="F911">
        <v>133.320728</v>
      </c>
      <c r="G911">
        <v>7.2829899999999999</v>
      </c>
      <c r="H911">
        <v>124.63773</v>
      </c>
      <c r="I911">
        <v>10.426907999999999</v>
      </c>
    </row>
    <row r="912" spans="1:9" x14ac:dyDescent="0.25">
      <c r="A912">
        <v>911</v>
      </c>
      <c r="B912">
        <v>113.24051700000001</v>
      </c>
      <c r="C912">
        <v>7.7319589999999998</v>
      </c>
      <c r="F912">
        <v>133.384953</v>
      </c>
      <c r="G912">
        <v>7.3757219999999997</v>
      </c>
      <c r="H912">
        <v>124.429489</v>
      </c>
      <c r="I912">
        <v>10.42567</v>
      </c>
    </row>
    <row r="913" spans="1:9" x14ac:dyDescent="0.25">
      <c r="A913">
        <v>912</v>
      </c>
      <c r="B913">
        <v>113.24051700000001</v>
      </c>
      <c r="C913">
        <v>7.7319589999999998</v>
      </c>
      <c r="F913">
        <v>133.384953</v>
      </c>
      <c r="G913">
        <v>7.3757219999999997</v>
      </c>
      <c r="H913">
        <v>124.429489</v>
      </c>
      <c r="I913">
        <v>10.42567</v>
      </c>
    </row>
    <row r="914" spans="1:9" x14ac:dyDescent="0.25">
      <c r="A914">
        <v>913</v>
      </c>
      <c r="B914">
        <v>113.24051700000001</v>
      </c>
      <c r="C914">
        <v>7.7319589999999998</v>
      </c>
      <c r="H914">
        <v>124.429489</v>
      </c>
      <c r="I914">
        <v>10.42567</v>
      </c>
    </row>
    <row r="915" spans="1:9" x14ac:dyDescent="0.25">
      <c r="A915">
        <v>914</v>
      </c>
      <c r="B915">
        <v>113.24051700000001</v>
      </c>
      <c r="C915">
        <v>7.7319589999999998</v>
      </c>
      <c r="H915">
        <v>124.429489</v>
      </c>
      <c r="I915">
        <v>10.42567</v>
      </c>
    </row>
    <row r="916" spans="1:9" x14ac:dyDescent="0.25">
      <c r="A916">
        <v>915</v>
      </c>
      <c r="B916">
        <v>113.24051700000001</v>
      </c>
      <c r="C916">
        <v>7.7319589999999998</v>
      </c>
      <c r="H916">
        <v>124.429489</v>
      </c>
      <c r="I916">
        <v>10.42567</v>
      </c>
    </row>
    <row r="917" spans="1:9" x14ac:dyDescent="0.25">
      <c r="A917">
        <v>916</v>
      </c>
      <c r="B917">
        <v>113.24051700000001</v>
      </c>
      <c r="C917">
        <v>7.7319589999999998</v>
      </c>
      <c r="H917">
        <v>124.429489</v>
      </c>
      <c r="I917">
        <v>10.42567</v>
      </c>
    </row>
    <row r="918" spans="1:9" x14ac:dyDescent="0.25">
      <c r="A918">
        <v>917</v>
      </c>
      <c r="B918">
        <v>113.24051700000001</v>
      </c>
      <c r="C918">
        <v>7.7319589999999998</v>
      </c>
      <c r="H918">
        <v>124.429489</v>
      </c>
      <c r="I918">
        <v>10.42567</v>
      </c>
    </row>
    <row r="919" spans="1:9" x14ac:dyDescent="0.25">
      <c r="A919">
        <v>918</v>
      </c>
      <c r="B919">
        <v>113.24051700000001</v>
      </c>
      <c r="C919">
        <v>7.7319589999999998</v>
      </c>
      <c r="H919">
        <v>124.429489</v>
      </c>
      <c r="I919">
        <v>10.42567</v>
      </c>
    </row>
    <row r="920" spans="1:9" x14ac:dyDescent="0.25">
      <c r="A920">
        <v>919</v>
      </c>
      <c r="B920">
        <v>113.28912400000002</v>
      </c>
      <c r="C920">
        <v>7.8006190000000002</v>
      </c>
      <c r="H920">
        <v>124.429489</v>
      </c>
      <c r="I920">
        <v>10.42567</v>
      </c>
    </row>
    <row r="921" spans="1:9" x14ac:dyDescent="0.25">
      <c r="A921">
        <v>920</v>
      </c>
      <c r="B921">
        <v>113.28912400000002</v>
      </c>
      <c r="C921">
        <v>7.8006190000000002</v>
      </c>
      <c r="H921">
        <v>124.429489</v>
      </c>
      <c r="I921">
        <v>10.42567</v>
      </c>
    </row>
    <row r="922" spans="1:9" x14ac:dyDescent="0.25">
      <c r="A922">
        <v>921</v>
      </c>
      <c r="D922">
        <v>101.79381600000001</v>
      </c>
      <c r="E922">
        <v>9.9644329999999997</v>
      </c>
      <c r="H922">
        <v>124.429489</v>
      </c>
      <c r="I922">
        <v>10.42567</v>
      </c>
    </row>
    <row r="923" spans="1:9" x14ac:dyDescent="0.25">
      <c r="A923">
        <v>922</v>
      </c>
      <c r="D923">
        <v>101.751858</v>
      </c>
      <c r="E923">
        <v>9.8769589999999994</v>
      </c>
      <c r="H923">
        <v>124.429489</v>
      </c>
      <c r="I923">
        <v>10.42567</v>
      </c>
    </row>
    <row r="924" spans="1:9" x14ac:dyDescent="0.25">
      <c r="A924">
        <v>923</v>
      </c>
      <c r="D924">
        <v>101.751858</v>
      </c>
      <c r="E924">
        <v>9.8769589999999994</v>
      </c>
      <c r="H924">
        <v>124.63773</v>
      </c>
      <c r="I924">
        <v>10.426907999999999</v>
      </c>
    </row>
    <row r="925" spans="1:9" x14ac:dyDescent="0.25">
      <c r="A925">
        <v>924</v>
      </c>
      <c r="D925">
        <v>101.751858</v>
      </c>
      <c r="E925">
        <v>9.8769589999999994</v>
      </c>
    </row>
    <row r="926" spans="1:9" x14ac:dyDescent="0.25">
      <c r="A926">
        <v>925</v>
      </c>
      <c r="D926">
        <v>101.751858</v>
      </c>
      <c r="E926">
        <v>9.8769589999999994</v>
      </c>
    </row>
    <row r="927" spans="1:9" x14ac:dyDescent="0.25">
      <c r="A927">
        <v>926</v>
      </c>
      <c r="D927">
        <v>101.751858</v>
      </c>
      <c r="E927">
        <v>9.8769589999999994</v>
      </c>
      <c r="F927">
        <v>112.63190800000001</v>
      </c>
      <c r="G927">
        <v>7.1260830000000004</v>
      </c>
    </row>
    <row r="928" spans="1:9" x14ac:dyDescent="0.25">
      <c r="A928">
        <v>927</v>
      </c>
      <c r="D928">
        <v>101.751858</v>
      </c>
      <c r="E928">
        <v>9.8769589999999994</v>
      </c>
      <c r="F928">
        <v>112.49123800000001</v>
      </c>
      <c r="G928">
        <v>7.0336080000000001</v>
      </c>
    </row>
    <row r="929" spans="1:9" x14ac:dyDescent="0.25">
      <c r="A929">
        <v>928</v>
      </c>
      <c r="D929">
        <v>101.751858</v>
      </c>
      <c r="E929">
        <v>9.8769589999999994</v>
      </c>
      <c r="F929">
        <v>112.49123800000001</v>
      </c>
      <c r="G929">
        <v>7.0336080000000001</v>
      </c>
    </row>
    <row r="930" spans="1:9" x14ac:dyDescent="0.25">
      <c r="A930">
        <v>929</v>
      </c>
      <c r="D930">
        <v>101.751858</v>
      </c>
      <c r="E930">
        <v>9.8769589999999994</v>
      </c>
      <c r="F930">
        <v>112.49123800000001</v>
      </c>
      <c r="G930">
        <v>7.0336080000000001</v>
      </c>
    </row>
    <row r="931" spans="1:9" x14ac:dyDescent="0.25">
      <c r="A931">
        <v>930</v>
      </c>
      <c r="D931">
        <v>101.751858</v>
      </c>
      <c r="E931">
        <v>9.8769589999999994</v>
      </c>
      <c r="F931">
        <v>112.49123800000001</v>
      </c>
      <c r="G931">
        <v>7.0336080000000001</v>
      </c>
    </row>
    <row r="932" spans="1:9" x14ac:dyDescent="0.25">
      <c r="A932">
        <v>931</v>
      </c>
      <c r="D932">
        <v>101.751858</v>
      </c>
      <c r="E932">
        <v>9.8769589999999994</v>
      </c>
      <c r="F932">
        <v>112.49123800000001</v>
      </c>
      <c r="G932">
        <v>7.0336080000000001</v>
      </c>
    </row>
    <row r="933" spans="1:9" x14ac:dyDescent="0.25">
      <c r="A933">
        <v>932</v>
      </c>
      <c r="D933">
        <v>101.751858</v>
      </c>
      <c r="E933">
        <v>9.8769589999999994</v>
      </c>
      <c r="F933">
        <v>112.49123800000001</v>
      </c>
      <c r="G933">
        <v>7.0336080000000001</v>
      </c>
    </row>
    <row r="934" spans="1:9" x14ac:dyDescent="0.25">
      <c r="A934">
        <v>933</v>
      </c>
      <c r="D934">
        <v>101.79381600000001</v>
      </c>
      <c r="E934">
        <v>9.9644329999999997</v>
      </c>
      <c r="F934">
        <v>112.49123800000001</v>
      </c>
      <c r="G934">
        <v>7.0336080000000001</v>
      </c>
    </row>
    <row r="935" spans="1:9" x14ac:dyDescent="0.25">
      <c r="A935">
        <v>934</v>
      </c>
      <c r="F935">
        <v>112.49123800000001</v>
      </c>
      <c r="G935">
        <v>7.0336080000000001</v>
      </c>
    </row>
    <row r="936" spans="1:9" x14ac:dyDescent="0.25">
      <c r="A936">
        <v>935</v>
      </c>
      <c r="B936">
        <v>91.146599000000009</v>
      </c>
      <c r="C936">
        <v>7.7571649999999996</v>
      </c>
      <c r="F936">
        <v>112.49123800000001</v>
      </c>
      <c r="G936">
        <v>7.0336080000000001</v>
      </c>
    </row>
    <row r="937" spans="1:9" x14ac:dyDescent="0.25">
      <c r="A937">
        <v>936</v>
      </c>
      <c r="B937">
        <v>91.112320000000011</v>
      </c>
      <c r="C937">
        <v>7.7818560000000003</v>
      </c>
      <c r="F937">
        <v>112.49123800000001</v>
      </c>
      <c r="G937">
        <v>7.0336080000000001</v>
      </c>
    </row>
    <row r="938" spans="1:9" x14ac:dyDescent="0.25">
      <c r="A938">
        <v>937</v>
      </c>
      <c r="B938">
        <v>91.112320000000011</v>
      </c>
      <c r="C938">
        <v>7.7818560000000003</v>
      </c>
      <c r="F938">
        <v>112.49123800000001</v>
      </c>
      <c r="G938">
        <v>7.0336080000000001</v>
      </c>
    </row>
    <row r="939" spans="1:9" x14ac:dyDescent="0.25">
      <c r="A939">
        <v>938</v>
      </c>
      <c r="B939">
        <v>91.112320000000011</v>
      </c>
      <c r="C939">
        <v>7.7818560000000003</v>
      </c>
      <c r="F939">
        <v>112.49123800000001</v>
      </c>
      <c r="G939">
        <v>7.0336080000000001</v>
      </c>
      <c r="H939">
        <v>102.246082</v>
      </c>
      <c r="I939">
        <v>9.7451539999999994</v>
      </c>
    </row>
    <row r="940" spans="1:9" x14ac:dyDescent="0.25">
      <c r="A940">
        <v>939</v>
      </c>
      <c r="B940">
        <v>91.112320000000011</v>
      </c>
      <c r="C940">
        <v>7.7818560000000003</v>
      </c>
      <c r="F940">
        <v>112.49123800000001</v>
      </c>
      <c r="G940">
        <v>7.0336080000000001</v>
      </c>
      <c r="H940">
        <v>102.246082</v>
      </c>
      <c r="I940">
        <v>9.7451539999999994</v>
      </c>
    </row>
    <row r="941" spans="1:9" x14ac:dyDescent="0.25">
      <c r="A941">
        <v>940</v>
      </c>
      <c r="B941">
        <v>91.112320000000011</v>
      </c>
      <c r="C941">
        <v>7.7818560000000003</v>
      </c>
      <c r="F941">
        <v>112.63190800000001</v>
      </c>
      <c r="G941">
        <v>7.1260830000000004</v>
      </c>
      <c r="H941">
        <v>102.051548</v>
      </c>
      <c r="I941">
        <v>9.7771650000000001</v>
      </c>
    </row>
    <row r="942" spans="1:9" x14ac:dyDescent="0.25">
      <c r="A942">
        <v>941</v>
      </c>
      <c r="B942">
        <v>91.112320000000011</v>
      </c>
      <c r="C942">
        <v>7.7818560000000003</v>
      </c>
      <c r="H942">
        <v>102.051548</v>
      </c>
      <c r="I942">
        <v>9.7771650000000001</v>
      </c>
    </row>
    <row r="943" spans="1:9" x14ac:dyDescent="0.25">
      <c r="A943">
        <v>942</v>
      </c>
      <c r="B943">
        <v>91.112320000000011</v>
      </c>
      <c r="C943">
        <v>7.7818560000000003</v>
      </c>
      <c r="H943">
        <v>102.051548</v>
      </c>
      <c r="I943">
        <v>9.7771650000000001</v>
      </c>
    </row>
    <row r="944" spans="1:9" x14ac:dyDescent="0.25">
      <c r="A944">
        <v>943</v>
      </c>
      <c r="B944">
        <v>91.112320000000011</v>
      </c>
      <c r="C944">
        <v>7.7818560000000003</v>
      </c>
      <c r="H944">
        <v>102.051548</v>
      </c>
      <c r="I944">
        <v>9.7771650000000001</v>
      </c>
    </row>
    <row r="945" spans="1:9" x14ac:dyDescent="0.25">
      <c r="A945">
        <v>944</v>
      </c>
      <c r="B945">
        <v>91.112320000000011</v>
      </c>
      <c r="C945">
        <v>7.7818560000000003</v>
      </c>
      <c r="H945">
        <v>102.051548</v>
      </c>
      <c r="I945">
        <v>9.7771650000000001</v>
      </c>
    </row>
    <row r="946" spans="1:9" x14ac:dyDescent="0.25">
      <c r="A946">
        <v>945</v>
      </c>
      <c r="B946">
        <v>91.112320000000011</v>
      </c>
      <c r="C946">
        <v>7.7818560000000003</v>
      </c>
      <c r="H946">
        <v>102.051548</v>
      </c>
      <c r="I946">
        <v>9.7771650000000001</v>
      </c>
    </row>
    <row r="947" spans="1:9" x14ac:dyDescent="0.25">
      <c r="A947">
        <v>946</v>
      </c>
      <c r="B947">
        <v>91.112320000000011</v>
      </c>
      <c r="C947">
        <v>7.7818560000000003</v>
      </c>
      <c r="H947">
        <v>102.051548</v>
      </c>
      <c r="I947">
        <v>9.7771650000000001</v>
      </c>
    </row>
    <row r="948" spans="1:9" x14ac:dyDescent="0.25">
      <c r="A948">
        <v>947</v>
      </c>
      <c r="B948">
        <v>91.146599000000009</v>
      </c>
      <c r="C948">
        <v>7.7571649999999996</v>
      </c>
      <c r="H948">
        <v>102.051548</v>
      </c>
      <c r="I948">
        <v>9.7771650000000001</v>
      </c>
    </row>
    <row r="949" spans="1:9" x14ac:dyDescent="0.25">
      <c r="A949">
        <v>948</v>
      </c>
      <c r="H949">
        <v>102.051548</v>
      </c>
      <c r="I949">
        <v>9.7771650000000001</v>
      </c>
    </row>
    <row r="950" spans="1:9" x14ac:dyDescent="0.25">
      <c r="A950">
        <v>949</v>
      </c>
      <c r="D950">
        <v>81.623144000000011</v>
      </c>
      <c r="E950">
        <v>10.105411999999999</v>
      </c>
      <c r="H950">
        <v>102.051548</v>
      </c>
      <c r="I950">
        <v>9.7771650000000001</v>
      </c>
    </row>
    <row r="951" spans="1:9" x14ac:dyDescent="0.25">
      <c r="A951">
        <v>950</v>
      </c>
      <c r="D951">
        <v>81.571753999999999</v>
      </c>
      <c r="E951">
        <v>10.026598</v>
      </c>
      <c r="H951">
        <v>102.051548</v>
      </c>
      <c r="I951">
        <v>9.7771650000000001</v>
      </c>
    </row>
    <row r="952" spans="1:9" x14ac:dyDescent="0.25">
      <c r="A952">
        <v>951</v>
      </c>
      <c r="D952">
        <v>81.571753999999999</v>
      </c>
      <c r="E952">
        <v>10.026598</v>
      </c>
      <c r="H952">
        <v>102.246082</v>
      </c>
      <c r="I952">
        <v>9.7451539999999994</v>
      </c>
    </row>
    <row r="953" spans="1:9" x14ac:dyDescent="0.25">
      <c r="A953">
        <v>952</v>
      </c>
      <c r="D953">
        <v>81.571753999999999</v>
      </c>
      <c r="E953">
        <v>10.026598</v>
      </c>
    </row>
    <row r="954" spans="1:9" x14ac:dyDescent="0.25">
      <c r="A954">
        <v>953</v>
      </c>
      <c r="D954">
        <v>81.571753999999999</v>
      </c>
      <c r="E954">
        <v>10.026598</v>
      </c>
    </row>
    <row r="955" spans="1:9" x14ac:dyDescent="0.25">
      <c r="A955">
        <v>954</v>
      </c>
      <c r="D955">
        <v>81.571753999999999</v>
      </c>
      <c r="E955">
        <v>10.026598</v>
      </c>
      <c r="F955">
        <v>90.352062000000004</v>
      </c>
      <c r="G955">
        <v>6.7101030000000002</v>
      </c>
    </row>
    <row r="956" spans="1:9" x14ac:dyDescent="0.25">
      <c r="A956">
        <v>955</v>
      </c>
      <c r="D956">
        <v>81.571753999999999</v>
      </c>
      <c r="E956">
        <v>10.026598</v>
      </c>
      <c r="F956">
        <v>90.26319500000001</v>
      </c>
      <c r="G956">
        <v>6.4349999999999996</v>
      </c>
    </row>
    <row r="957" spans="1:9" x14ac:dyDescent="0.25">
      <c r="A957">
        <v>956</v>
      </c>
      <c r="D957">
        <v>81.571753999999999</v>
      </c>
      <c r="E957">
        <v>10.026598</v>
      </c>
      <c r="F957">
        <v>90.26319500000001</v>
      </c>
      <c r="G957">
        <v>6.4349999999999996</v>
      </c>
    </row>
    <row r="958" spans="1:9" x14ac:dyDescent="0.25">
      <c r="A958">
        <v>957</v>
      </c>
      <c r="D958">
        <v>81.571753999999999</v>
      </c>
      <c r="E958">
        <v>10.026598</v>
      </c>
      <c r="F958">
        <v>90.26319500000001</v>
      </c>
      <c r="G958">
        <v>6.4349999999999996</v>
      </c>
    </row>
    <row r="959" spans="1:9" x14ac:dyDescent="0.25">
      <c r="A959">
        <v>958</v>
      </c>
      <c r="D959">
        <v>81.571753999999999</v>
      </c>
      <c r="E959">
        <v>10.026598</v>
      </c>
      <c r="F959">
        <v>90.26319500000001</v>
      </c>
      <c r="G959">
        <v>6.4349999999999996</v>
      </c>
    </row>
    <row r="960" spans="1:9" x14ac:dyDescent="0.25">
      <c r="A960">
        <v>959</v>
      </c>
      <c r="D960">
        <v>81.571753999999999</v>
      </c>
      <c r="E960">
        <v>10.026598</v>
      </c>
      <c r="F960">
        <v>90.26319500000001</v>
      </c>
      <c r="G960">
        <v>6.4349999999999996</v>
      </c>
    </row>
    <row r="961" spans="1:9" x14ac:dyDescent="0.25">
      <c r="A961">
        <v>960</v>
      </c>
      <c r="D961">
        <v>81.571753999999999</v>
      </c>
      <c r="E961">
        <v>10.026598</v>
      </c>
      <c r="F961">
        <v>90.26319500000001</v>
      </c>
      <c r="G961">
        <v>6.4349999999999996</v>
      </c>
    </row>
    <row r="962" spans="1:9" x14ac:dyDescent="0.25">
      <c r="A962">
        <v>961</v>
      </c>
      <c r="D962">
        <v>81.623144000000011</v>
      </c>
      <c r="E962">
        <v>10.105411999999999</v>
      </c>
      <c r="F962">
        <v>90.26319500000001</v>
      </c>
      <c r="G962">
        <v>6.4349999999999996</v>
      </c>
    </row>
    <row r="963" spans="1:9" x14ac:dyDescent="0.25">
      <c r="A963">
        <v>962</v>
      </c>
      <c r="B963">
        <v>73.92865900000001</v>
      </c>
      <c r="C963">
        <v>7.68</v>
      </c>
      <c r="F963">
        <v>90.26319500000001</v>
      </c>
      <c r="G963">
        <v>6.4349999999999996</v>
      </c>
    </row>
    <row r="964" spans="1:9" x14ac:dyDescent="0.25">
      <c r="A964">
        <v>963</v>
      </c>
      <c r="B964">
        <v>73.929278000000011</v>
      </c>
      <c r="C964">
        <v>7.6820620000000002</v>
      </c>
      <c r="F964">
        <v>90.26319500000001</v>
      </c>
      <c r="G964">
        <v>6.4349999999999996</v>
      </c>
    </row>
    <row r="965" spans="1:9" x14ac:dyDescent="0.25">
      <c r="A965">
        <v>964</v>
      </c>
      <c r="B965">
        <v>73.929278000000011</v>
      </c>
      <c r="C965">
        <v>7.6820620000000002</v>
      </c>
      <c r="F965">
        <v>90.313145000000006</v>
      </c>
      <c r="G965">
        <v>6.4349999999999996</v>
      </c>
    </row>
    <row r="966" spans="1:9" x14ac:dyDescent="0.25">
      <c r="A966">
        <v>965</v>
      </c>
      <c r="B966">
        <v>73.929278000000011</v>
      </c>
      <c r="C966">
        <v>7.6820620000000002</v>
      </c>
      <c r="F966">
        <v>90.313145000000006</v>
      </c>
      <c r="G966">
        <v>6.4349999999999996</v>
      </c>
    </row>
    <row r="967" spans="1:9" x14ac:dyDescent="0.25">
      <c r="A967">
        <v>966</v>
      </c>
      <c r="B967">
        <v>73.929278000000011</v>
      </c>
      <c r="C967">
        <v>7.6820620000000002</v>
      </c>
      <c r="F967">
        <v>90.313145000000006</v>
      </c>
      <c r="G967">
        <v>6.4349999999999996</v>
      </c>
      <c r="H967">
        <v>82.110362000000009</v>
      </c>
      <c r="I967">
        <v>9.2043289999999995</v>
      </c>
    </row>
    <row r="968" spans="1:9" x14ac:dyDescent="0.25">
      <c r="A968">
        <v>967</v>
      </c>
      <c r="B968">
        <v>73.929278000000011</v>
      </c>
      <c r="C968">
        <v>7.6820620000000002</v>
      </c>
      <c r="F968">
        <v>90.352062000000004</v>
      </c>
      <c r="G968">
        <v>6.7101030000000002</v>
      </c>
      <c r="H968">
        <v>81.871444000000011</v>
      </c>
      <c r="I968">
        <v>9.3282480000000003</v>
      </c>
    </row>
    <row r="969" spans="1:9" x14ac:dyDescent="0.25">
      <c r="A969">
        <v>968</v>
      </c>
      <c r="B969">
        <v>73.929278000000011</v>
      </c>
      <c r="C969">
        <v>7.6820620000000002</v>
      </c>
      <c r="F969">
        <v>90.352062000000004</v>
      </c>
      <c r="G969">
        <v>6.7101030000000002</v>
      </c>
      <c r="H969">
        <v>81.871444000000011</v>
      </c>
      <c r="I969">
        <v>9.3282480000000003</v>
      </c>
    </row>
    <row r="970" spans="1:9" x14ac:dyDescent="0.25">
      <c r="A970">
        <v>969</v>
      </c>
      <c r="B970">
        <v>73.929278000000011</v>
      </c>
      <c r="C970">
        <v>7.6820620000000002</v>
      </c>
      <c r="H970">
        <v>81.871444000000011</v>
      </c>
      <c r="I970">
        <v>9.3282480000000003</v>
      </c>
    </row>
    <row r="971" spans="1:9" x14ac:dyDescent="0.25">
      <c r="A971">
        <v>970</v>
      </c>
      <c r="B971">
        <v>73.929278000000011</v>
      </c>
      <c r="C971">
        <v>7.6820620000000002</v>
      </c>
      <c r="H971">
        <v>81.871444000000011</v>
      </c>
      <c r="I971">
        <v>9.3282480000000003</v>
      </c>
    </row>
    <row r="972" spans="1:9" x14ac:dyDescent="0.25">
      <c r="A972">
        <v>971</v>
      </c>
      <c r="B972">
        <v>73.929278000000011</v>
      </c>
      <c r="C972">
        <v>7.6820620000000002</v>
      </c>
      <c r="H972">
        <v>81.871444000000011</v>
      </c>
      <c r="I972">
        <v>9.3282480000000003</v>
      </c>
    </row>
    <row r="973" spans="1:9" x14ac:dyDescent="0.25">
      <c r="A973">
        <v>972</v>
      </c>
      <c r="B973">
        <v>73.929278000000011</v>
      </c>
      <c r="C973">
        <v>7.6820620000000002</v>
      </c>
      <c r="H973">
        <v>81.871444000000011</v>
      </c>
      <c r="I973">
        <v>9.3282480000000003</v>
      </c>
    </row>
    <row r="974" spans="1:9" x14ac:dyDescent="0.25">
      <c r="A974">
        <v>973</v>
      </c>
      <c r="B974">
        <v>73.929278000000011</v>
      </c>
      <c r="C974">
        <v>7.6820620000000002</v>
      </c>
      <c r="H974">
        <v>81.871444000000011</v>
      </c>
      <c r="I974">
        <v>9.3282480000000003</v>
      </c>
    </row>
    <row r="975" spans="1:9" x14ac:dyDescent="0.25">
      <c r="A975">
        <v>974</v>
      </c>
      <c r="B975">
        <v>73.929278000000011</v>
      </c>
      <c r="C975">
        <v>7.6820620000000002</v>
      </c>
      <c r="H975">
        <v>81.871444000000011</v>
      </c>
      <c r="I975">
        <v>9.3282480000000003</v>
      </c>
    </row>
    <row r="976" spans="1:9" x14ac:dyDescent="0.25">
      <c r="A976">
        <v>975</v>
      </c>
      <c r="B976">
        <v>73.92865900000001</v>
      </c>
      <c r="C976">
        <v>7.68</v>
      </c>
      <c r="H976">
        <v>81.871444000000011</v>
      </c>
      <c r="I976">
        <v>9.3282480000000003</v>
      </c>
    </row>
    <row r="977" spans="1:9" x14ac:dyDescent="0.25">
      <c r="A977">
        <v>976</v>
      </c>
      <c r="H977">
        <v>81.871444000000011</v>
      </c>
      <c r="I977">
        <v>9.3282480000000003</v>
      </c>
    </row>
    <row r="978" spans="1:9" x14ac:dyDescent="0.25">
      <c r="A978">
        <v>977</v>
      </c>
      <c r="D978">
        <v>64.256931000000009</v>
      </c>
      <c r="E978">
        <v>9.1807689999999997</v>
      </c>
      <c r="H978">
        <v>81.871444000000011</v>
      </c>
      <c r="I978">
        <v>9.3282480000000003</v>
      </c>
    </row>
    <row r="979" spans="1:9" x14ac:dyDescent="0.25">
      <c r="A979">
        <v>978</v>
      </c>
      <c r="D979">
        <v>64.299011000000007</v>
      </c>
      <c r="E979">
        <v>9.1713950000000004</v>
      </c>
      <c r="H979">
        <v>81.871444000000011</v>
      </c>
      <c r="I979">
        <v>9.3282480000000003</v>
      </c>
    </row>
    <row r="980" spans="1:9" x14ac:dyDescent="0.25">
      <c r="A980">
        <v>979</v>
      </c>
      <c r="D980">
        <v>64.299011000000007</v>
      </c>
      <c r="E980">
        <v>9.1713950000000004</v>
      </c>
      <c r="H980">
        <v>82.110362000000009</v>
      </c>
      <c r="I980">
        <v>9.2043289999999995</v>
      </c>
    </row>
    <row r="981" spans="1:9" x14ac:dyDescent="0.25">
      <c r="A981">
        <v>980</v>
      </c>
      <c r="D981">
        <v>64.299011000000007</v>
      </c>
      <c r="E981">
        <v>9.1713950000000004</v>
      </c>
    </row>
    <row r="982" spans="1:9" x14ac:dyDescent="0.25">
      <c r="A982">
        <v>981</v>
      </c>
      <c r="D982">
        <v>64.299011000000007</v>
      </c>
      <c r="E982">
        <v>9.1713950000000004</v>
      </c>
      <c r="F982">
        <v>73.698144000000013</v>
      </c>
      <c r="G982">
        <v>6.9803610000000003</v>
      </c>
    </row>
    <row r="983" spans="1:9" x14ac:dyDescent="0.25">
      <c r="A983">
        <v>982</v>
      </c>
      <c r="D983">
        <v>64.299011000000007</v>
      </c>
      <c r="E983">
        <v>9.1713950000000004</v>
      </c>
      <c r="F983">
        <v>73.679536000000013</v>
      </c>
      <c r="G983">
        <v>6.7841760000000004</v>
      </c>
    </row>
    <row r="984" spans="1:9" x14ac:dyDescent="0.25">
      <c r="A984">
        <v>983</v>
      </c>
      <c r="D984">
        <v>64.299011000000007</v>
      </c>
      <c r="E984">
        <v>9.1713950000000004</v>
      </c>
      <c r="F984">
        <v>73.679536000000013</v>
      </c>
      <c r="G984">
        <v>6.7841760000000004</v>
      </c>
    </row>
    <row r="985" spans="1:9" x14ac:dyDescent="0.25">
      <c r="A985">
        <v>984</v>
      </c>
      <c r="D985">
        <v>64.299011000000007</v>
      </c>
      <c r="E985">
        <v>9.1713950000000004</v>
      </c>
      <c r="F985">
        <v>73.679536000000013</v>
      </c>
      <c r="G985">
        <v>6.7841760000000004</v>
      </c>
    </row>
    <row r="986" spans="1:9" x14ac:dyDescent="0.25">
      <c r="A986">
        <v>985</v>
      </c>
      <c r="D986">
        <v>64.299011000000007</v>
      </c>
      <c r="E986">
        <v>9.1713950000000004</v>
      </c>
      <c r="F986">
        <v>73.679536000000013</v>
      </c>
      <c r="G986">
        <v>6.7841760000000004</v>
      </c>
    </row>
    <row r="987" spans="1:9" x14ac:dyDescent="0.25">
      <c r="A987">
        <v>986</v>
      </c>
      <c r="D987">
        <v>64.299011000000007</v>
      </c>
      <c r="E987">
        <v>9.1713950000000004</v>
      </c>
      <c r="F987">
        <v>73.679536000000013</v>
      </c>
      <c r="G987">
        <v>6.7841760000000004</v>
      </c>
    </row>
    <row r="988" spans="1:9" x14ac:dyDescent="0.25">
      <c r="A988">
        <v>987</v>
      </c>
      <c r="D988">
        <v>64.299011000000007</v>
      </c>
      <c r="E988">
        <v>9.1713950000000004</v>
      </c>
      <c r="F988">
        <v>73.679536000000013</v>
      </c>
      <c r="G988">
        <v>6.7841760000000004</v>
      </c>
    </row>
    <row r="989" spans="1:9" x14ac:dyDescent="0.25">
      <c r="A989">
        <v>988</v>
      </c>
      <c r="D989">
        <v>64.299011000000007</v>
      </c>
      <c r="E989">
        <v>9.1713950000000004</v>
      </c>
      <c r="F989">
        <v>73.679536000000013</v>
      </c>
      <c r="G989">
        <v>6.7841760000000004</v>
      </c>
    </row>
    <row r="990" spans="1:9" x14ac:dyDescent="0.25">
      <c r="A990">
        <v>989</v>
      </c>
      <c r="D990">
        <v>64.299011000000007</v>
      </c>
      <c r="E990">
        <v>9.1713950000000004</v>
      </c>
      <c r="F990">
        <v>73.679536000000013</v>
      </c>
      <c r="G990">
        <v>6.7841760000000004</v>
      </c>
    </row>
    <row r="991" spans="1:9" x14ac:dyDescent="0.25">
      <c r="A991">
        <v>990</v>
      </c>
      <c r="B991">
        <v>55.885314000000001</v>
      </c>
      <c r="C991">
        <v>7.2631119999999996</v>
      </c>
      <c r="D991">
        <v>64.256931000000009</v>
      </c>
      <c r="E991">
        <v>9.1807689999999997</v>
      </c>
      <c r="F991">
        <v>73.679536000000013</v>
      </c>
      <c r="G991">
        <v>6.7841760000000004</v>
      </c>
    </row>
    <row r="992" spans="1:9" x14ac:dyDescent="0.25">
      <c r="A992">
        <v>991</v>
      </c>
      <c r="B992">
        <v>55.872191999999998</v>
      </c>
      <c r="C992">
        <v>7.3572569999999997</v>
      </c>
      <c r="F992">
        <v>73.679536000000013</v>
      </c>
      <c r="G992">
        <v>6.7841760000000004</v>
      </c>
    </row>
    <row r="993" spans="1:9" x14ac:dyDescent="0.25">
      <c r="A993">
        <v>992</v>
      </c>
      <c r="B993">
        <v>55.872191999999998</v>
      </c>
      <c r="C993">
        <v>7.3572569999999997</v>
      </c>
      <c r="F993">
        <v>73.679536000000013</v>
      </c>
      <c r="G993">
        <v>6.7841760000000004</v>
      </c>
    </row>
    <row r="994" spans="1:9" x14ac:dyDescent="0.25">
      <c r="A994">
        <v>993</v>
      </c>
      <c r="B994">
        <v>55.872191999999998</v>
      </c>
      <c r="C994">
        <v>7.3572569999999997</v>
      </c>
      <c r="F994">
        <v>73.679536000000013</v>
      </c>
      <c r="G994">
        <v>6.7841760000000004</v>
      </c>
    </row>
    <row r="995" spans="1:9" x14ac:dyDescent="0.25">
      <c r="A995">
        <v>994</v>
      </c>
      <c r="B995">
        <v>55.872191999999998</v>
      </c>
      <c r="C995">
        <v>7.3572569999999997</v>
      </c>
      <c r="F995">
        <v>73.679536000000013</v>
      </c>
      <c r="G995">
        <v>6.7841760000000004</v>
      </c>
    </row>
    <row r="996" spans="1:9" x14ac:dyDescent="0.25">
      <c r="A996">
        <v>995</v>
      </c>
      <c r="B996">
        <v>55.872191999999998</v>
      </c>
      <c r="C996">
        <v>7.3572569999999997</v>
      </c>
      <c r="F996">
        <v>73.679536000000013</v>
      </c>
      <c r="G996">
        <v>6.7841760000000004</v>
      </c>
      <c r="H996">
        <v>65.172725</v>
      </c>
      <c r="I996">
        <v>9.0766249999999999</v>
      </c>
    </row>
    <row r="997" spans="1:9" x14ac:dyDescent="0.25">
      <c r="A997">
        <v>996</v>
      </c>
      <c r="B997">
        <v>55.872191999999998</v>
      </c>
      <c r="C997">
        <v>7.3572569999999997</v>
      </c>
      <c r="F997">
        <v>73.729485000000011</v>
      </c>
      <c r="G997">
        <v>6.8340719999999999</v>
      </c>
      <c r="H997">
        <v>65.055926999999997</v>
      </c>
      <c r="I997">
        <v>9.1209900000000008</v>
      </c>
    </row>
    <row r="998" spans="1:9" x14ac:dyDescent="0.25">
      <c r="A998">
        <v>997</v>
      </c>
      <c r="B998">
        <v>55.872191999999998</v>
      </c>
      <c r="C998">
        <v>7.3572569999999997</v>
      </c>
      <c r="F998">
        <v>73.698144000000013</v>
      </c>
      <c r="G998">
        <v>6.9803610000000003</v>
      </c>
      <c r="H998">
        <v>65.055926999999997</v>
      </c>
      <c r="I998">
        <v>9.1209900000000008</v>
      </c>
    </row>
    <row r="999" spans="1:9" x14ac:dyDescent="0.25">
      <c r="A999">
        <v>998</v>
      </c>
      <c r="B999">
        <v>55.872191999999998</v>
      </c>
      <c r="C999">
        <v>7.3572569999999997</v>
      </c>
      <c r="F999">
        <v>73.698144000000013</v>
      </c>
      <c r="G999">
        <v>6.9803610000000003</v>
      </c>
      <c r="H999">
        <v>65.055926999999997</v>
      </c>
      <c r="I999">
        <v>9.1209900000000008</v>
      </c>
    </row>
    <row r="1000" spans="1:9" x14ac:dyDescent="0.25">
      <c r="A1000">
        <v>999</v>
      </c>
      <c r="B1000">
        <v>55.872191999999998</v>
      </c>
      <c r="C1000">
        <v>7.3572569999999997</v>
      </c>
      <c r="F1000">
        <v>73.698144000000013</v>
      </c>
      <c r="G1000">
        <v>6.9803610000000003</v>
      </c>
      <c r="H1000">
        <v>65.055926999999997</v>
      </c>
      <c r="I1000">
        <v>9.1209900000000008</v>
      </c>
    </row>
    <row r="1001" spans="1:9" x14ac:dyDescent="0.25">
      <c r="A1001">
        <v>1000</v>
      </c>
      <c r="B1001">
        <v>55.872191999999998</v>
      </c>
      <c r="C1001">
        <v>7.3572569999999997</v>
      </c>
      <c r="H1001">
        <v>65.055926999999997</v>
      </c>
      <c r="I1001">
        <v>9.1209900000000008</v>
      </c>
    </row>
    <row r="1002" spans="1:9" x14ac:dyDescent="0.25">
      <c r="A1002">
        <v>1001</v>
      </c>
      <c r="B1002">
        <v>55.872191999999998</v>
      </c>
      <c r="C1002">
        <v>7.3572569999999997</v>
      </c>
      <c r="H1002">
        <v>65.055926999999997</v>
      </c>
      <c r="I1002">
        <v>9.1209900000000008</v>
      </c>
    </row>
    <row r="1003" spans="1:9" x14ac:dyDescent="0.25">
      <c r="A1003">
        <v>1002</v>
      </c>
      <c r="B1003">
        <v>55.872191999999998</v>
      </c>
      <c r="C1003">
        <v>7.3572569999999997</v>
      </c>
      <c r="H1003">
        <v>65.055926999999997</v>
      </c>
      <c r="I1003">
        <v>9.1209900000000008</v>
      </c>
    </row>
    <row r="1004" spans="1:9" x14ac:dyDescent="0.25">
      <c r="A1004">
        <v>1003</v>
      </c>
      <c r="B1004">
        <v>55.872191999999998</v>
      </c>
      <c r="C1004">
        <v>7.3572569999999997</v>
      </c>
      <c r="H1004">
        <v>65.055926999999997</v>
      </c>
      <c r="I1004">
        <v>9.1209900000000008</v>
      </c>
    </row>
    <row r="1005" spans="1:9" x14ac:dyDescent="0.25">
      <c r="A1005">
        <v>1004</v>
      </c>
      <c r="B1005">
        <v>55.885314000000001</v>
      </c>
      <c r="C1005">
        <v>7.2631119999999996</v>
      </c>
      <c r="H1005">
        <v>65.055926999999997</v>
      </c>
      <c r="I1005">
        <v>9.1209900000000008</v>
      </c>
    </row>
    <row r="1006" spans="1:9" x14ac:dyDescent="0.25">
      <c r="A1006">
        <v>1005</v>
      </c>
      <c r="D1006">
        <v>45.511885999999997</v>
      </c>
      <c r="E1006">
        <v>10.168106999999999</v>
      </c>
      <c r="H1006">
        <v>65.055926999999997</v>
      </c>
      <c r="I1006">
        <v>9.1209900000000008</v>
      </c>
    </row>
    <row r="1007" spans="1:9" x14ac:dyDescent="0.25">
      <c r="A1007">
        <v>1006</v>
      </c>
      <c r="D1007">
        <v>45.477415999999998</v>
      </c>
      <c r="E1007">
        <v>10.028085000000001</v>
      </c>
      <c r="H1007">
        <v>65.055926999999997</v>
      </c>
      <c r="I1007">
        <v>9.1209900000000008</v>
      </c>
    </row>
    <row r="1008" spans="1:9" x14ac:dyDescent="0.25">
      <c r="A1008">
        <v>1007</v>
      </c>
      <c r="D1008">
        <v>45.477415999999998</v>
      </c>
      <c r="E1008">
        <v>10.028085000000001</v>
      </c>
      <c r="H1008">
        <v>65.055926999999997</v>
      </c>
      <c r="I1008">
        <v>9.1209900000000008</v>
      </c>
    </row>
    <row r="1009" spans="1:9" x14ac:dyDescent="0.25">
      <c r="A1009">
        <v>1008</v>
      </c>
      <c r="D1009">
        <v>45.477415999999998</v>
      </c>
      <c r="E1009">
        <v>10.028085000000001</v>
      </c>
      <c r="H1009">
        <v>65.055926999999997</v>
      </c>
      <c r="I1009">
        <v>9.1209900000000008</v>
      </c>
    </row>
    <row r="1010" spans="1:9" x14ac:dyDescent="0.25">
      <c r="A1010">
        <v>1009</v>
      </c>
      <c r="D1010">
        <v>45.477415999999998</v>
      </c>
      <c r="E1010">
        <v>10.028085000000001</v>
      </c>
      <c r="H1010">
        <v>65.055926999999997</v>
      </c>
      <c r="I1010">
        <v>9.1209900000000008</v>
      </c>
    </row>
    <row r="1011" spans="1:9" x14ac:dyDescent="0.25">
      <c r="A1011">
        <v>1010</v>
      </c>
      <c r="D1011">
        <v>45.477415999999998</v>
      </c>
      <c r="E1011">
        <v>10.028085000000001</v>
      </c>
      <c r="H1011">
        <v>65.172725</v>
      </c>
      <c r="I1011">
        <v>9.0766249999999999</v>
      </c>
    </row>
    <row r="1012" spans="1:9" x14ac:dyDescent="0.25">
      <c r="A1012">
        <v>1011</v>
      </c>
      <c r="D1012">
        <v>45.477415999999998</v>
      </c>
      <c r="E1012">
        <v>10.028085000000001</v>
      </c>
      <c r="H1012">
        <v>65.172725</v>
      </c>
      <c r="I1012">
        <v>9.0766249999999999</v>
      </c>
    </row>
    <row r="1013" spans="1:9" x14ac:dyDescent="0.25">
      <c r="A1013">
        <v>1012</v>
      </c>
      <c r="D1013">
        <v>45.477415999999998</v>
      </c>
      <c r="E1013">
        <v>10.028085000000001</v>
      </c>
    </row>
    <row r="1014" spans="1:9" x14ac:dyDescent="0.25">
      <c r="A1014">
        <v>1013</v>
      </c>
      <c r="D1014">
        <v>45.477415999999998</v>
      </c>
      <c r="E1014">
        <v>10.028085000000001</v>
      </c>
      <c r="F1014">
        <v>55.014827000000004</v>
      </c>
      <c r="G1014">
        <v>6.7001609999999996</v>
      </c>
    </row>
    <row r="1015" spans="1:9" x14ac:dyDescent="0.25">
      <c r="A1015">
        <v>1014</v>
      </c>
      <c r="D1015">
        <v>45.477415999999998</v>
      </c>
      <c r="E1015">
        <v>10.028085000000001</v>
      </c>
      <c r="F1015">
        <v>54.913440000000001</v>
      </c>
      <c r="G1015">
        <v>6.6013799999999998</v>
      </c>
    </row>
    <row r="1016" spans="1:9" x14ac:dyDescent="0.25">
      <c r="A1016">
        <v>1015</v>
      </c>
      <c r="D1016">
        <v>45.477415999999998</v>
      </c>
      <c r="E1016">
        <v>10.028085000000001</v>
      </c>
      <c r="F1016">
        <v>54.913440000000001</v>
      </c>
      <c r="G1016">
        <v>6.6013799999999998</v>
      </c>
    </row>
    <row r="1017" spans="1:9" x14ac:dyDescent="0.25">
      <c r="A1017">
        <v>1016</v>
      </c>
      <c r="D1017">
        <v>45.477415999999998</v>
      </c>
      <c r="E1017">
        <v>10.028085000000001</v>
      </c>
      <c r="F1017">
        <v>54.913440000000001</v>
      </c>
      <c r="G1017">
        <v>6.6013799999999998</v>
      </c>
    </row>
    <row r="1018" spans="1:9" x14ac:dyDescent="0.25">
      <c r="A1018">
        <v>1017</v>
      </c>
      <c r="D1018">
        <v>45.477415999999998</v>
      </c>
      <c r="E1018">
        <v>10.028085000000001</v>
      </c>
      <c r="F1018">
        <v>54.913440000000001</v>
      </c>
      <c r="G1018">
        <v>6.6013799999999998</v>
      </c>
    </row>
    <row r="1019" spans="1:9" x14ac:dyDescent="0.25">
      <c r="A1019">
        <v>1018</v>
      </c>
      <c r="D1019">
        <v>45.477415999999998</v>
      </c>
      <c r="E1019">
        <v>10.028085000000001</v>
      </c>
      <c r="F1019">
        <v>54.913440000000001</v>
      </c>
      <c r="G1019">
        <v>6.6013799999999998</v>
      </c>
    </row>
    <row r="1020" spans="1:9" x14ac:dyDescent="0.25">
      <c r="A1020">
        <v>1019</v>
      </c>
      <c r="D1020">
        <v>45.477415999999998</v>
      </c>
      <c r="E1020">
        <v>10.028085000000001</v>
      </c>
      <c r="F1020">
        <v>54.913440000000001</v>
      </c>
      <c r="G1020">
        <v>6.6013799999999998</v>
      </c>
    </row>
    <row r="1021" spans="1:9" x14ac:dyDescent="0.25">
      <c r="A1021">
        <v>1020</v>
      </c>
      <c r="D1021">
        <v>45.477415999999998</v>
      </c>
      <c r="E1021">
        <v>10.028085000000001</v>
      </c>
      <c r="F1021">
        <v>54.913440000000001</v>
      </c>
      <c r="G1021">
        <v>6.6013799999999998</v>
      </c>
    </row>
    <row r="1022" spans="1:9" x14ac:dyDescent="0.25">
      <c r="A1022">
        <v>1021</v>
      </c>
      <c r="D1022">
        <v>45.477415999999998</v>
      </c>
      <c r="E1022">
        <v>10.028085000000001</v>
      </c>
      <c r="F1022">
        <v>54.913440000000001</v>
      </c>
      <c r="G1022">
        <v>6.6013799999999998</v>
      </c>
    </row>
    <row r="1023" spans="1:9" x14ac:dyDescent="0.25">
      <c r="A1023">
        <v>1022</v>
      </c>
      <c r="D1023">
        <v>45.511885999999997</v>
      </c>
      <c r="E1023">
        <v>10.168106999999999</v>
      </c>
      <c r="F1023">
        <v>54.913440000000001</v>
      </c>
      <c r="G1023">
        <v>6.6013799999999998</v>
      </c>
    </row>
    <row r="1024" spans="1:9" x14ac:dyDescent="0.25">
      <c r="A1024">
        <v>1023</v>
      </c>
      <c r="B1024">
        <v>34.671430000000001</v>
      </c>
      <c r="C1024">
        <v>9.4420140000000004</v>
      </c>
      <c r="D1024">
        <v>45.511885999999997</v>
      </c>
      <c r="E1024">
        <v>10.168106999999999</v>
      </c>
      <c r="F1024">
        <v>54.913440000000001</v>
      </c>
      <c r="G1024">
        <v>6.6013799999999998</v>
      </c>
    </row>
    <row r="1025" spans="1:9" x14ac:dyDescent="0.25">
      <c r="A1025">
        <v>1024</v>
      </c>
      <c r="B1025">
        <v>34.628471000000005</v>
      </c>
      <c r="C1025">
        <v>9.4233720000000005</v>
      </c>
      <c r="F1025">
        <v>54.913440000000001</v>
      </c>
      <c r="G1025">
        <v>6.6013799999999998</v>
      </c>
    </row>
    <row r="1026" spans="1:9" x14ac:dyDescent="0.25">
      <c r="A1026">
        <v>1025</v>
      </c>
      <c r="B1026">
        <v>34.628471000000005</v>
      </c>
      <c r="C1026">
        <v>9.4233720000000005</v>
      </c>
      <c r="F1026">
        <v>54.913440000000001</v>
      </c>
      <c r="G1026">
        <v>6.6013799999999998</v>
      </c>
      <c r="H1026">
        <v>47.177253</v>
      </c>
      <c r="I1026">
        <v>11.061194</v>
      </c>
    </row>
    <row r="1027" spans="1:9" x14ac:dyDescent="0.25">
      <c r="A1027">
        <v>1026</v>
      </c>
      <c r="B1027">
        <v>34.628471000000005</v>
      </c>
      <c r="C1027">
        <v>9.4233720000000005</v>
      </c>
      <c r="F1027">
        <v>54.913440000000001</v>
      </c>
      <c r="G1027">
        <v>6.6013799999999998</v>
      </c>
      <c r="H1027">
        <v>46.940745999999997</v>
      </c>
      <c r="I1027">
        <v>11.086292</v>
      </c>
    </row>
    <row r="1028" spans="1:9" x14ac:dyDescent="0.25">
      <c r="A1028">
        <v>1027</v>
      </c>
      <c r="B1028">
        <v>34.628471000000005</v>
      </c>
      <c r="C1028">
        <v>9.4233720000000005</v>
      </c>
      <c r="F1028">
        <v>54.913440000000001</v>
      </c>
      <c r="G1028">
        <v>6.6013799999999998</v>
      </c>
      <c r="H1028">
        <v>46.940745999999997</v>
      </c>
      <c r="I1028">
        <v>11.086292</v>
      </c>
    </row>
    <row r="1029" spans="1:9" x14ac:dyDescent="0.25">
      <c r="A1029">
        <v>1028</v>
      </c>
      <c r="B1029">
        <v>34.628471000000005</v>
      </c>
      <c r="C1029">
        <v>9.4233720000000005</v>
      </c>
      <c r="F1029">
        <v>55.014827000000004</v>
      </c>
      <c r="G1029">
        <v>6.7001609999999996</v>
      </c>
      <c r="H1029">
        <v>46.940745999999997</v>
      </c>
      <c r="I1029">
        <v>11.086292</v>
      </c>
    </row>
    <row r="1030" spans="1:9" x14ac:dyDescent="0.25">
      <c r="A1030">
        <v>1029</v>
      </c>
      <c r="B1030">
        <v>34.628471000000005</v>
      </c>
      <c r="C1030">
        <v>9.4233720000000005</v>
      </c>
      <c r="F1030">
        <v>55.014827000000004</v>
      </c>
      <c r="G1030">
        <v>6.7001609999999996</v>
      </c>
      <c r="H1030">
        <v>46.940745999999997</v>
      </c>
      <c r="I1030">
        <v>11.086292</v>
      </c>
    </row>
    <row r="1031" spans="1:9" x14ac:dyDescent="0.25">
      <c r="A1031">
        <v>1030</v>
      </c>
      <c r="B1031">
        <v>34.628471000000005</v>
      </c>
      <c r="C1031">
        <v>9.4233720000000005</v>
      </c>
      <c r="F1031">
        <v>55.014827000000004</v>
      </c>
      <c r="G1031">
        <v>6.7001609999999996</v>
      </c>
      <c r="H1031">
        <v>46.940745999999997</v>
      </c>
      <c r="I1031">
        <v>11.086292</v>
      </c>
    </row>
    <row r="1032" spans="1:9" x14ac:dyDescent="0.25">
      <c r="A1032">
        <v>1031</v>
      </c>
      <c r="B1032">
        <v>34.628471000000005</v>
      </c>
      <c r="C1032">
        <v>9.4233720000000005</v>
      </c>
      <c r="H1032">
        <v>46.940745999999997</v>
      </c>
      <c r="I1032">
        <v>11.086292</v>
      </c>
    </row>
    <row r="1033" spans="1:9" x14ac:dyDescent="0.25">
      <c r="A1033">
        <v>1032</v>
      </c>
      <c r="B1033">
        <v>34.628471000000005</v>
      </c>
      <c r="C1033">
        <v>9.4233720000000005</v>
      </c>
      <c r="H1033">
        <v>46.940745999999997</v>
      </c>
      <c r="I1033">
        <v>11.086292</v>
      </c>
    </row>
    <row r="1034" spans="1:9" x14ac:dyDescent="0.25">
      <c r="A1034">
        <v>1033</v>
      </c>
      <c r="B1034">
        <v>34.628471000000005</v>
      </c>
      <c r="C1034">
        <v>9.4233720000000005</v>
      </c>
      <c r="H1034">
        <v>46.940745999999997</v>
      </c>
      <c r="I1034">
        <v>11.086292</v>
      </c>
    </row>
    <row r="1035" spans="1:9" x14ac:dyDescent="0.25">
      <c r="A1035">
        <v>1034</v>
      </c>
      <c r="B1035">
        <v>34.628471000000005</v>
      </c>
      <c r="C1035">
        <v>9.4233720000000005</v>
      </c>
      <c r="H1035">
        <v>46.940745999999997</v>
      </c>
      <c r="I1035">
        <v>11.086292</v>
      </c>
    </row>
    <row r="1036" spans="1:9" x14ac:dyDescent="0.25">
      <c r="A1036">
        <v>1035</v>
      </c>
      <c r="B1036">
        <v>34.628471000000005</v>
      </c>
      <c r="C1036">
        <v>9.4233720000000005</v>
      </c>
      <c r="H1036">
        <v>46.940745999999997</v>
      </c>
      <c r="I1036">
        <v>11.086292</v>
      </c>
    </row>
    <row r="1037" spans="1:9" x14ac:dyDescent="0.25">
      <c r="A1037">
        <v>1036</v>
      </c>
      <c r="B1037">
        <v>34.628471000000005</v>
      </c>
      <c r="C1037">
        <v>9.4233720000000005</v>
      </c>
      <c r="H1037">
        <v>46.940745999999997</v>
      </c>
      <c r="I1037">
        <v>11.086292</v>
      </c>
    </row>
    <row r="1038" spans="1:9" x14ac:dyDescent="0.25">
      <c r="A1038">
        <v>1037</v>
      </c>
      <c r="B1038">
        <v>34.628471000000005</v>
      </c>
      <c r="C1038">
        <v>9.4233720000000005</v>
      </c>
      <c r="H1038">
        <v>46.940745999999997</v>
      </c>
      <c r="I1038">
        <v>11.086292</v>
      </c>
    </row>
    <row r="1039" spans="1:9" x14ac:dyDescent="0.25">
      <c r="A1039">
        <v>1038</v>
      </c>
      <c r="B1039">
        <v>34.628471000000005</v>
      </c>
      <c r="C1039">
        <v>9.4233720000000005</v>
      </c>
      <c r="H1039">
        <v>46.940745999999997</v>
      </c>
      <c r="I1039">
        <v>11.086292</v>
      </c>
    </row>
    <row r="1040" spans="1:9" x14ac:dyDescent="0.25">
      <c r="A1040">
        <v>1039</v>
      </c>
      <c r="B1040">
        <v>34.628471000000005</v>
      </c>
      <c r="C1040">
        <v>9.4233720000000005</v>
      </c>
      <c r="H1040">
        <v>46.940745999999997</v>
      </c>
      <c r="I1040">
        <v>11.086292</v>
      </c>
    </row>
    <row r="1041" spans="1:9" x14ac:dyDescent="0.25">
      <c r="A1041">
        <v>1040</v>
      </c>
      <c r="B1041">
        <v>34.628471000000005</v>
      </c>
      <c r="C1041">
        <v>9.4233720000000005</v>
      </c>
      <c r="H1041">
        <v>46.940745999999997</v>
      </c>
      <c r="I1041">
        <v>11.086292</v>
      </c>
    </row>
    <row r="1042" spans="1:9" x14ac:dyDescent="0.25">
      <c r="A1042">
        <v>1041</v>
      </c>
      <c r="B1042">
        <v>34.671430000000001</v>
      </c>
      <c r="C1042">
        <v>9.4420140000000004</v>
      </c>
      <c r="D1042">
        <v>25.571945999999997</v>
      </c>
      <c r="E1042">
        <v>10.160295</v>
      </c>
      <c r="H1042">
        <v>46.940745999999997</v>
      </c>
      <c r="I1042">
        <v>11.086292</v>
      </c>
    </row>
    <row r="1043" spans="1:9" x14ac:dyDescent="0.25">
      <c r="A1043">
        <v>1042</v>
      </c>
      <c r="B1043">
        <v>34.671430000000001</v>
      </c>
      <c r="C1043">
        <v>9.4420140000000004</v>
      </c>
      <c r="D1043">
        <v>25.545650000000002</v>
      </c>
      <c r="E1043">
        <v>10.128844000000001</v>
      </c>
      <c r="H1043">
        <v>46.940745999999997</v>
      </c>
      <c r="I1043">
        <v>11.086292</v>
      </c>
    </row>
    <row r="1044" spans="1:9" x14ac:dyDescent="0.25">
      <c r="A1044">
        <v>1043</v>
      </c>
      <c r="D1044">
        <v>25.545650000000002</v>
      </c>
      <c r="E1044">
        <v>10.128844000000001</v>
      </c>
      <c r="H1044">
        <v>47.177253</v>
      </c>
      <c r="I1044">
        <v>11.061194</v>
      </c>
    </row>
    <row r="1045" spans="1:9" x14ac:dyDescent="0.25">
      <c r="A1045">
        <v>1044</v>
      </c>
      <c r="D1045">
        <v>25.545650000000002</v>
      </c>
      <c r="E1045">
        <v>10.128844000000001</v>
      </c>
      <c r="F1045">
        <v>37.331062000000003</v>
      </c>
      <c r="G1045">
        <v>7.1933350000000003</v>
      </c>
      <c r="H1045">
        <v>47.177253</v>
      </c>
      <c r="I1045">
        <v>11.061194</v>
      </c>
    </row>
    <row r="1046" spans="1:9" x14ac:dyDescent="0.25">
      <c r="A1046">
        <v>1045</v>
      </c>
      <c r="D1046">
        <v>25.545650000000002</v>
      </c>
      <c r="E1046">
        <v>10.128844000000001</v>
      </c>
      <c r="F1046">
        <v>37.252433000000003</v>
      </c>
      <c r="G1046">
        <v>7.0045219999999997</v>
      </c>
    </row>
    <row r="1047" spans="1:9" x14ac:dyDescent="0.25">
      <c r="A1047">
        <v>1046</v>
      </c>
      <c r="D1047">
        <v>25.545650000000002</v>
      </c>
      <c r="E1047">
        <v>10.128844000000001</v>
      </c>
      <c r="F1047">
        <v>37.252433000000003</v>
      </c>
      <c r="G1047">
        <v>7.0045219999999997</v>
      </c>
    </row>
    <row r="1048" spans="1:9" x14ac:dyDescent="0.25">
      <c r="A1048">
        <v>1047</v>
      </c>
      <c r="D1048">
        <v>25.545650000000002</v>
      </c>
      <c r="E1048">
        <v>10.128844000000001</v>
      </c>
      <c r="F1048">
        <v>37.252433000000003</v>
      </c>
      <c r="G1048">
        <v>7.0045219999999997</v>
      </c>
    </row>
    <row r="1049" spans="1:9" x14ac:dyDescent="0.25">
      <c r="A1049">
        <v>1048</v>
      </c>
      <c r="D1049">
        <v>25.545650000000002</v>
      </c>
      <c r="E1049">
        <v>10.128844000000001</v>
      </c>
      <c r="F1049">
        <v>37.252433000000003</v>
      </c>
      <c r="G1049">
        <v>7.0045219999999997</v>
      </c>
    </row>
    <row r="1050" spans="1:9" x14ac:dyDescent="0.25">
      <c r="A1050">
        <v>1049</v>
      </c>
      <c r="D1050">
        <v>25.545650000000002</v>
      </c>
      <c r="E1050">
        <v>10.128844000000001</v>
      </c>
      <c r="F1050">
        <v>37.252433000000003</v>
      </c>
      <c r="G1050">
        <v>7.0045219999999997</v>
      </c>
    </row>
    <row r="1051" spans="1:9" x14ac:dyDescent="0.25">
      <c r="A1051">
        <v>1050</v>
      </c>
      <c r="D1051">
        <v>25.545650000000002</v>
      </c>
      <c r="E1051">
        <v>10.128844000000001</v>
      </c>
      <c r="F1051">
        <v>37.252433000000003</v>
      </c>
      <c r="G1051">
        <v>7.0045219999999997</v>
      </c>
    </row>
    <row r="1052" spans="1:9" x14ac:dyDescent="0.25">
      <c r="A1052">
        <v>1051</v>
      </c>
      <c r="D1052">
        <v>25.545650000000002</v>
      </c>
      <c r="E1052">
        <v>10.128844000000001</v>
      </c>
      <c r="F1052">
        <v>37.252433000000003</v>
      </c>
      <c r="G1052">
        <v>7.0045219999999997</v>
      </c>
    </row>
    <row r="1053" spans="1:9" x14ac:dyDescent="0.25">
      <c r="A1053">
        <v>1052</v>
      </c>
      <c r="D1053">
        <v>25.545650000000002</v>
      </c>
      <c r="E1053">
        <v>10.128844000000001</v>
      </c>
      <c r="F1053">
        <v>37.252433000000003</v>
      </c>
      <c r="G1053">
        <v>7.0045219999999997</v>
      </c>
    </row>
    <row r="1054" spans="1:9" x14ac:dyDescent="0.25">
      <c r="A1054">
        <v>1053</v>
      </c>
      <c r="D1054">
        <v>25.545650000000002</v>
      </c>
      <c r="E1054">
        <v>10.128844000000001</v>
      </c>
      <c r="F1054">
        <v>37.252433000000003</v>
      </c>
      <c r="G1054">
        <v>7.0045219999999997</v>
      </c>
    </row>
    <row r="1055" spans="1:9" x14ac:dyDescent="0.25">
      <c r="A1055">
        <v>1054</v>
      </c>
      <c r="D1055">
        <v>25.545650000000002</v>
      </c>
      <c r="E1055">
        <v>10.078438999999999</v>
      </c>
      <c r="F1055">
        <v>37.252433000000003</v>
      </c>
      <c r="G1055">
        <v>7.0045219999999997</v>
      </c>
    </row>
    <row r="1056" spans="1:9" x14ac:dyDescent="0.25">
      <c r="A1056">
        <v>1055</v>
      </c>
      <c r="D1056">
        <v>25.545650000000002</v>
      </c>
      <c r="E1056">
        <v>10.078438999999999</v>
      </c>
      <c r="F1056">
        <v>37.252433000000003</v>
      </c>
      <c r="G1056">
        <v>7.0045219999999997</v>
      </c>
    </row>
    <row r="1057" spans="1:11" x14ac:dyDescent="0.25">
      <c r="A1057">
        <v>1056</v>
      </c>
      <c r="B1057">
        <v>18.855277999999998</v>
      </c>
      <c r="C1057">
        <v>8.2681539999999991</v>
      </c>
      <c r="D1057">
        <v>25.545650000000002</v>
      </c>
      <c r="E1057">
        <v>10.078438999999999</v>
      </c>
      <c r="F1057">
        <v>37.252433000000003</v>
      </c>
      <c r="G1057">
        <v>7.0045219999999997</v>
      </c>
    </row>
    <row r="1058" spans="1:11" x14ac:dyDescent="0.25">
      <c r="A1058">
        <v>1057</v>
      </c>
      <c r="B1058">
        <v>18.783990000000003</v>
      </c>
      <c r="C1058">
        <v>8.2139469999999992</v>
      </c>
      <c r="D1058">
        <v>25.545650000000002</v>
      </c>
      <c r="E1058">
        <v>10.078438999999999</v>
      </c>
      <c r="F1058">
        <v>37.252433000000003</v>
      </c>
      <c r="G1058">
        <v>7.0045219999999997</v>
      </c>
    </row>
    <row r="1059" spans="1:11" x14ac:dyDescent="0.25">
      <c r="A1059">
        <v>1058</v>
      </c>
      <c r="B1059">
        <v>18.783990000000003</v>
      </c>
      <c r="C1059">
        <v>8.2139469999999992</v>
      </c>
      <c r="D1059">
        <v>25.545650000000002</v>
      </c>
      <c r="E1059">
        <v>10.078438999999999</v>
      </c>
      <c r="F1059">
        <v>37.252433000000003</v>
      </c>
      <c r="G1059">
        <v>7.0045219999999997</v>
      </c>
    </row>
    <row r="1060" spans="1:11" x14ac:dyDescent="0.25">
      <c r="A1060">
        <v>1059</v>
      </c>
      <c r="B1060">
        <v>18.783990000000003</v>
      </c>
      <c r="C1060">
        <v>8.2139469999999992</v>
      </c>
      <c r="D1060">
        <v>25.545650000000002</v>
      </c>
      <c r="E1060">
        <v>10.078438999999999</v>
      </c>
      <c r="F1060">
        <v>37.252433000000003</v>
      </c>
      <c r="G1060">
        <v>7.0045219999999997</v>
      </c>
    </row>
    <row r="1061" spans="1:11" x14ac:dyDescent="0.25">
      <c r="A1061">
        <v>1060</v>
      </c>
      <c r="B1061">
        <v>18.783990000000003</v>
      </c>
      <c r="C1061">
        <v>8.2139469999999992</v>
      </c>
      <c r="D1061">
        <v>25.571945999999997</v>
      </c>
      <c r="E1061">
        <v>10.160295</v>
      </c>
      <c r="F1061">
        <v>37.331062000000003</v>
      </c>
      <c r="G1061">
        <v>7.1933350000000003</v>
      </c>
    </row>
    <row r="1062" spans="1:11" x14ac:dyDescent="0.25">
      <c r="A1062">
        <v>1061</v>
      </c>
      <c r="B1062">
        <v>18.855277999999998</v>
      </c>
      <c r="C1062">
        <v>8.2681539999999991</v>
      </c>
      <c r="F1062">
        <v>37.331062000000003</v>
      </c>
      <c r="G1062">
        <v>7.1933350000000003</v>
      </c>
    </row>
    <row r="1063" spans="1:11" x14ac:dyDescent="0.25">
      <c r="A1063">
        <v>1062</v>
      </c>
      <c r="B1063">
        <v>18.855277999999998</v>
      </c>
      <c r="C1063">
        <v>8.2681539999999991</v>
      </c>
      <c r="F1063">
        <v>37.331062000000003</v>
      </c>
      <c r="G1063">
        <v>7.1933350000000003</v>
      </c>
      <c r="J1063">
        <v>37.818561000000003</v>
      </c>
      <c r="K1063">
        <v>14.011595</v>
      </c>
    </row>
    <row r="1064" spans="1:11" x14ac:dyDescent="0.25">
      <c r="A1064">
        <v>1063</v>
      </c>
    </row>
    <row r="1065" spans="1:11" x14ac:dyDescent="0.25">
      <c r="A1065">
        <v>1064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6332-584F-4A92-831A-3078B699476A}">
  <dimension ref="A1:DV973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5.5703125" bestFit="1" customWidth="1"/>
    <col min="9" max="9" width="10" bestFit="1" customWidth="1"/>
    <col min="10" max="10" width="24.140625" bestFit="1" customWidth="1"/>
    <col min="11" max="11" width="12" bestFit="1" customWidth="1"/>
    <col min="12" max="12" width="10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6" width="11" bestFit="1" customWidth="1"/>
    <col min="107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290</v>
      </c>
      <c r="K1">
        <v>95.419847328244273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305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303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291</v>
      </c>
      <c r="K2">
        <v>97.142857142857139</v>
      </c>
      <c r="M2" t="s">
        <v>289</v>
      </c>
      <c r="N2">
        <v>131</v>
      </c>
      <c r="R2" t="s">
        <v>236</v>
      </c>
      <c r="S2">
        <v>0.10301526717557251</v>
      </c>
      <c r="T2">
        <v>1.9371662385606402E-2</v>
      </c>
      <c r="W2" t="s">
        <v>221</v>
      </c>
      <c r="X2">
        <f>AVERAGE(Coordination!AT:AT)</f>
        <v>0.5099093882293978</v>
      </c>
      <c r="Y2">
        <f>STDEV(Coordination!AT:AT)</f>
        <v>4.6861960973932637E-2</v>
      </c>
      <c r="Z2" t="s">
        <v>224</v>
      </c>
      <c r="AA2">
        <f>AVERAGE(Coordination!AW:AW)</f>
        <v>0.48940246110580859</v>
      </c>
      <c r="AB2">
        <f>STDEV(Coordination!AW:AW)</f>
        <v>5.0130071456177025E-2</v>
      </c>
      <c r="AC2" t="s">
        <v>227</v>
      </c>
      <c r="AD2">
        <f>AVERAGE(Coordination!AZ:AZ)</f>
        <v>0.30098278353130892</v>
      </c>
      <c r="AE2">
        <f>STDEV(Coordination!AZ:AZ)</f>
        <v>0.17912865421145827</v>
      </c>
      <c r="AF2" t="s">
        <v>230</v>
      </c>
      <c r="AG2">
        <f>AVERAGE(Coordination!BC:BC)</f>
        <v>0.72398864114409056</v>
      </c>
      <c r="AH2">
        <f>STDEV(Coordination!BC:BC)</f>
        <v>0.24506852332941642</v>
      </c>
      <c r="AK2" t="s">
        <v>306</v>
      </c>
      <c r="AL2">
        <f>AVERAGE(Coordination!BQ:BQ)</f>
        <v>0.46213688127376834</v>
      </c>
      <c r="AM2">
        <f>STDEV(Coordination!BQ:BQ)</f>
        <v>2.8638371733161101E-2</v>
      </c>
      <c r="AN2" t="s">
        <v>309</v>
      </c>
      <c r="AO2">
        <f>AVERAGE(Coordination!BT:BT)</f>
        <v>0.45652269091192205</v>
      </c>
      <c r="AP2">
        <f>STDEV(Coordination!BT:BT)</f>
        <v>2.6032703745046518E-2</v>
      </c>
      <c r="AQ2" t="s">
        <v>312</v>
      </c>
      <c r="AR2">
        <f>AVERAGE(Coordination!BW:BW)</f>
        <v>0.2586201757726882</v>
      </c>
      <c r="AS2">
        <f>STDEV(Coordination!BW:BW)</f>
        <v>0.11326468722961068</v>
      </c>
      <c r="AT2" t="s">
        <v>315</v>
      </c>
      <c r="AU2">
        <f>AVERAGE(Coordination!BZ:BZ)</f>
        <v>0.19500987681384477</v>
      </c>
      <c r="AV2">
        <f>STDEV(Coordination!BZ:BZ)</f>
        <v>0.12562741918604625</v>
      </c>
      <c r="AX2" t="s">
        <v>103</v>
      </c>
      <c r="AY2">
        <f>AVERAGE(Cycle!$CL:$CL)</f>
        <v>14.314285714285715</v>
      </c>
      <c r="AZ2">
        <f>STDEV(Cycle!$CL:$CL)</f>
        <v>2.373523424232034</v>
      </c>
      <c r="BA2" t="s">
        <v>104</v>
      </c>
      <c r="BB2">
        <f>AVERAGE(Cycle!$CP:$CP)</f>
        <v>14.147058823529411</v>
      </c>
      <c r="BC2">
        <f>STDEV(Cycle!$CP:$CP)</f>
        <v>2.6068947386216279</v>
      </c>
      <c r="BD2" t="s">
        <v>105</v>
      </c>
      <c r="BE2">
        <f>AVERAGE(Cycle!$CT:$CT)</f>
        <v>15.64516129032258</v>
      </c>
      <c r="BF2">
        <f>STDEV(Cycle!$CT:$CT)</f>
        <v>2.869940616072908</v>
      </c>
      <c r="BG2" t="s">
        <v>106</v>
      </c>
      <c r="BH2">
        <f>AVERAGE(Cycle!$CX:$CX)</f>
        <v>14.911764705882353</v>
      </c>
      <c r="BI2">
        <f>STDEV(Cycle!$CX:$CX)</f>
        <v>2.7783540697503599</v>
      </c>
      <c r="BK2" t="s">
        <v>304</v>
      </c>
      <c r="BL2">
        <f>AVERAGE(Cycle!AO:AR)</f>
        <v>138.83492430498748</v>
      </c>
      <c r="BM2">
        <f>STDEV(Cycle!AO:AR)</f>
        <v>24.959202530379407</v>
      </c>
      <c r="BO2" t="s">
        <v>32</v>
      </c>
      <c r="BP2">
        <f>AVERAGE(Cycle!BF:BF)</f>
        <v>2.1220145428571429</v>
      </c>
      <c r="BQ2">
        <f>STDEV(Cycle!BF:BF)</f>
        <v>1.0616097019008268</v>
      </c>
      <c r="BS2" t="s">
        <v>206</v>
      </c>
      <c r="BT2">
        <v>2</v>
      </c>
      <c r="BU2">
        <v>0.20833333333333334</v>
      </c>
      <c r="BV2">
        <v>0.01</v>
      </c>
      <c r="BX2" t="s">
        <v>140</v>
      </c>
      <c r="BY2">
        <f>AVERAGE(Cycle!DC:DC)</f>
        <v>7.1510597245891354</v>
      </c>
      <c r="BZ2">
        <f>STDEV(Cycle!DC:DC)</f>
        <v>6.4717095226040122</v>
      </c>
      <c r="CA2" t="s">
        <v>143</v>
      </c>
      <c r="CB2">
        <f>AVERAGE(Cycle!DF:DF)</f>
        <v>7.3016046453546446</v>
      </c>
      <c r="CC2">
        <f>STDEV(Cycle!DF:DF)</f>
        <v>6.2323032840218282</v>
      </c>
      <c r="CD2" t="s">
        <v>146</v>
      </c>
      <c r="CE2">
        <f>AVERAGE(Cycle!DI:DI)</f>
        <v>50.436156190425635</v>
      </c>
      <c r="CF2">
        <f>STDEV(Cycle!DI:DI)</f>
        <v>24.661406974112264</v>
      </c>
      <c r="CG2" t="s">
        <v>149</v>
      </c>
      <c r="CH2">
        <f>AVERAGE(Cycle!DL:DL)</f>
        <v>59.179018061845404</v>
      </c>
      <c r="CI2">
        <f>STDEV(Cycle!DL:DL)</f>
        <v>27.447593554901466</v>
      </c>
      <c r="CK2" t="s">
        <v>152</v>
      </c>
      <c r="CL2">
        <f>AVERAGE(Cycle!DP:DP)</f>
        <v>11.080736723593866</v>
      </c>
      <c r="CM2">
        <f>STDEV(Cycle!DP:DP)</f>
        <v>10.507347126289854</v>
      </c>
      <c r="CN2" t="s">
        <v>155</v>
      </c>
      <c r="CO2">
        <f>AVERAGE(Cycle!DS:DS)</f>
        <v>13.169789499613799</v>
      </c>
      <c r="CP2">
        <f>STDEV(Cycle!DS:DS)</f>
        <v>12.261935327008398</v>
      </c>
      <c r="CQ2" t="s">
        <v>158</v>
      </c>
      <c r="CR2">
        <f>AVERAGE(Cycle!DV:DV)</f>
        <v>53.60829365048879</v>
      </c>
      <c r="CS2">
        <f>STDEV(Cycle!DV:DV)</f>
        <v>19.589043855714689</v>
      </c>
      <c r="CT2" t="s">
        <v>161</v>
      </c>
      <c r="CU2">
        <f>AVERAGE(Cycle!DY:DY)</f>
        <v>62.527048923880102</v>
      </c>
      <c r="CV2">
        <f>STDEV(Cycle!DY:DY)</f>
        <v>23.198160327821277</v>
      </c>
      <c r="CX2" t="s">
        <v>176</v>
      </c>
      <c r="CY2">
        <f>AVERAGE(Cycle!BV:BV)/200</f>
        <v>4.8529411764705885E-3</v>
      </c>
      <c r="CZ2">
        <f>STDEV(Cycle!BV:BV)/200</f>
        <v>4.5202061694812942E-3</v>
      </c>
      <c r="DA2" t="s">
        <v>177</v>
      </c>
      <c r="DB2">
        <f>AVERAGE(Cycle!BZ:BZ)/200</f>
        <v>5.0000000000000001E-3</v>
      </c>
      <c r="DC2">
        <f>STDEV(Cycle!BZ:BZ)/200</f>
        <v>4.3994134506405982E-3</v>
      </c>
      <c r="DD2" t="s">
        <v>178</v>
      </c>
      <c r="DE2">
        <f>AVERAGE(Cycle!CD:CD)/200</f>
        <v>3.0806451612903227E-2</v>
      </c>
      <c r="DF2">
        <f>STDEV(Cycle!CD:CD)/200</f>
        <v>1.688671934753997E-2</v>
      </c>
      <c r="DG2" t="s">
        <v>179</v>
      </c>
      <c r="DH2">
        <f>AVERAGE(Cycle!CH:CH)/200</f>
        <v>3.7903225806451613E-2</v>
      </c>
      <c r="DI2">
        <f>STDEV(Cycle!CH:CH)/200</f>
        <v>1.8428881027180637E-2</v>
      </c>
      <c r="DK2" t="s">
        <v>192</v>
      </c>
      <c r="DL2">
        <f>AVERAGE(Cycle!CM:CM)/200</f>
        <v>8.5714285714285701E-3</v>
      </c>
      <c r="DM2">
        <f>STDEV(Cycle!CM:CM)/200</f>
        <v>9.20129694913812E-3</v>
      </c>
      <c r="DN2" t="s">
        <v>193</v>
      </c>
      <c r="DO2">
        <f>AVERAGE(Cycle!CQ:CQ)/200</f>
        <v>1.0294117647058822E-2</v>
      </c>
      <c r="DP2">
        <f>STDEV(Cycle!CQ:CQ)/200</f>
        <v>1.173838410170127E-2</v>
      </c>
      <c r="DQ2" t="s">
        <v>194</v>
      </c>
      <c r="DR2">
        <f>AVERAGE(Cycle!CU:CU)/200</f>
        <v>4.2258064516129033E-2</v>
      </c>
      <c r="DS2">
        <f>STDEV(Cycle!CU:CU)/200</f>
        <v>1.6372675900079136E-2</v>
      </c>
      <c r="DT2" t="s">
        <v>195</v>
      </c>
      <c r="DU2">
        <f>AVERAGE(Cycle!CY:CY)/200</f>
        <v>4.5735294117647055E-2</v>
      </c>
      <c r="DV2">
        <f>STDEV(Cycle!CY:CY)/200</f>
        <v>1.7106278881849228E-2</v>
      </c>
    </row>
    <row r="3" spans="1:126" x14ac:dyDescent="0.25">
      <c r="A3">
        <v>2</v>
      </c>
      <c r="J3" t="s">
        <v>292</v>
      </c>
      <c r="K3">
        <v>94.444444444444443</v>
      </c>
      <c r="M3" t="s">
        <v>283</v>
      </c>
      <c r="N3">
        <v>6</v>
      </c>
      <c r="O3">
        <f t="shared" ref="O3:O9" si="0" xml:space="preserve"> (N3/N$2)*100</f>
        <v>4.5801526717557248</v>
      </c>
      <c r="R3" t="s">
        <v>239</v>
      </c>
      <c r="S3">
        <v>27.206645898234679</v>
      </c>
      <c r="W3" t="s">
        <v>222</v>
      </c>
      <c r="X3">
        <f>AVERAGE(Coordination!AU:AU)</f>
        <v>0.65311719494436615</v>
      </c>
      <c r="Y3">
        <f>STDEV(Coordination!AU:AU)</f>
        <v>0.21760073423111734</v>
      </c>
      <c r="Z3" t="s">
        <v>225</v>
      </c>
      <c r="AA3">
        <f>AVERAGE(Coordination!AX:AX)</f>
        <v>0.25153350213109399</v>
      </c>
      <c r="AB3">
        <f>STDEV(Coordination!AX:AX)</f>
        <v>0.16240569172476602</v>
      </c>
      <c r="AC3" t="s">
        <v>228</v>
      </c>
      <c r="AD3">
        <f>AVERAGE(Coordination!BA:BA)</f>
        <v>0.72573486088424388</v>
      </c>
      <c r="AE3">
        <f>STDEV(Coordination!BA:BA)</f>
        <v>0.1940501464750872</v>
      </c>
      <c r="AF3" t="s">
        <v>231</v>
      </c>
      <c r="AG3">
        <f>AVERAGE(Coordination!BD:BD)</f>
        <v>0.37835732567008556</v>
      </c>
      <c r="AH3">
        <f>STDEV(Coordination!BD:BD)</f>
        <v>0.18949190079945114</v>
      </c>
      <c r="AK3" t="s">
        <v>307</v>
      </c>
      <c r="AL3">
        <f>AVERAGE(Coordination!BR:BR)</f>
        <v>0.26324644141927006</v>
      </c>
      <c r="AM3">
        <f>STDEV(Coordination!BR:BR)</f>
        <v>0.11714831217897068</v>
      </c>
      <c r="AN3" t="s">
        <v>310</v>
      </c>
      <c r="AO3">
        <f>AVERAGE(Coordination!BU:BU)</f>
        <v>0.2285785212881821</v>
      </c>
      <c r="AP3">
        <f>STDEV(Coordination!BU:BU)</f>
        <v>0.11856062508959885</v>
      </c>
      <c r="AQ3" t="s">
        <v>313</v>
      </c>
      <c r="AR3">
        <f>AVERAGE(Coordination!BX:BX)</f>
        <v>0.23150929929373174</v>
      </c>
      <c r="AS3">
        <f>STDEV(Coordination!BX:BX)</f>
        <v>0.12577783098826184</v>
      </c>
      <c r="AT3" t="s">
        <v>316</v>
      </c>
      <c r="AU3">
        <f>AVERAGE(Coordination!CA:CA)</f>
        <v>0.31558850846578451</v>
      </c>
      <c r="AV3">
        <f>STDEV(Coordination!CA:CA)</f>
        <v>0.12679441561817215</v>
      </c>
      <c r="AX3" t="s">
        <v>107</v>
      </c>
      <c r="AY3">
        <f>AVERAGE(Cycle!$BU:$BU)</f>
        <v>13.058823529411764</v>
      </c>
      <c r="AZ3">
        <f>STDEV(Cycle!$BU:$BU)</f>
        <v>1.7912443020795972</v>
      </c>
      <c r="BA3" t="s">
        <v>108</v>
      </c>
      <c r="BB3">
        <f>AVERAGE(Cycle!$BY:$BY)</f>
        <v>13.4375</v>
      </c>
      <c r="BC3">
        <f>STDEV(Cycle!$BY:$BY)</f>
        <v>1.6448845434529205</v>
      </c>
      <c r="BD3" t="s">
        <v>109</v>
      </c>
      <c r="BE3">
        <f>AVERAGE(Cycle!$CC:$CC)</f>
        <v>12</v>
      </c>
      <c r="BF3">
        <f>STDEV(Cycle!$CC:$CC)</f>
        <v>2</v>
      </c>
      <c r="BG3" t="s">
        <v>110</v>
      </c>
      <c r="BH3">
        <f>AVERAGE(Cycle!$CG:$CG)</f>
        <v>12.838709677419354</v>
      </c>
      <c r="BI3">
        <f>STDEV(Cycle!$CG:$CG)</f>
        <v>2.782046898640739</v>
      </c>
      <c r="BK3" t="s">
        <v>300</v>
      </c>
      <c r="BL3">
        <v>137.25738027029601</v>
      </c>
      <c r="BO3" t="s">
        <v>33</v>
      </c>
      <c r="BP3">
        <f>AVERAGE(Cycle!BG:BG)</f>
        <v>2.5338492941176476</v>
      </c>
      <c r="BQ3">
        <f>STDEV(Cycle!BG:BG)</f>
        <v>1.0493909121688818</v>
      </c>
      <c r="BS3" t="s">
        <v>207</v>
      </c>
      <c r="BT3">
        <v>84</v>
      </c>
      <c r="BU3">
        <v>8.75</v>
      </c>
      <c r="BV3">
        <v>0.42</v>
      </c>
      <c r="BX3" t="s">
        <v>141</v>
      </c>
      <c r="BY3">
        <f>AVERAGE(Cycle!DD:DD)</f>
        <v>45.544508595979181</v>
      </c>
      <c r="BZ3">
        <f>STDEV(Cycle!DD:DD)</f>
        <v>24.158372960065485</v>
      </c>
      <c r="CA3" t="s">
        <v>144</v>
      </c>
      <c r="CB3">
        <f>AVERAGE(Cycle!DG:DG)</f>
        <v>40.304196416328757</v>
      </c>
      <c r="CC3">
        <f>STDEV(Cycle!DG:DG)</f>
        <v>21.735350724790415</v>
      </c>
      <c r="CD3" t="s">
        <v>147</v>
      </c>
      <c r="CE3">
        <f>AVERAGE(Cycle!DJ:DJ)</f>
        <v>47.896801174789779</v>
      </c>
      <c r="CF3">
        <f>STDEV(Cycle!DJ:DJ)</f>
        <v>25.318296326755078</v>
      </c>
      <c r="CG3" t="s">
        <v>150</v>
      </c>
      <c r="CH3">
        <f>AVERAGE(Cycle!DM:DM)</f>
        <v>37.122278943910821</v>
      </c>
      <c r="CI3">
        <f>STDEV(Cycle!DM:DM)</f>
        <v>26.776515336346527</v>
      </c>
      <c r="CK3" t="s">
        <v>153</v>
      </c>
      <c r="CL3">
        <f>AVERAGE(Cycle!DQ:DQ)</f>
        <v>54.672506065363208</v>
      </c>
      <c r="CM3">
        <f>STDEV(Cycle!DQ:DQ)</f>
        <v>26.532634953413996</v>
      </c>
      <c r="CN3" t="s">
        <v>156</v>
      </c>
      <c r="CO3">
        <f>AVERAGE(Cycle!DT:DT)</f>
        <v>54.487048896616322</v>
      </c>
      <c r="CP3">
        <f>STDEV(Cycle!DT:DT)</f>
        <v>24.716016036237683</v>
      </c>
      <c r="CQ3" t="s">
        <v>159</v>
      </c>
      <c r="CR3">
        <f>AVERAGE(Cycle!DW:DW)</f>
        <v>48.250516087328215</v>
      </c>
      <c r="CS3">
        <f>STDEV(Cycle!DW:DW)</f>
        <v>19.421215133838288</v>
      </c>
      <c r="CT3" t="s">
        <v>162</v>
      </c>
      <c r="CU3">
        <f>AVERAGE(Cycle!DZ:DZ)</f>
        <v>37.885461980298984</v>
      </c>
      <c r="CV3">
        <f>STDEV(Cycle!DZ:DZ)</f>
        <v>24.670767084259804</v>
      </c>
      <c r="CX3" t="s">
        <v>180</v>
      </c>
      <c r="CY3">
        <f>AVERAGE(Cycle!BW:BW)/200</f>
        <v>0.03</v>
      </c>
      <c r="CZ3">
        <f>STDEV(Cycle!BW:BW)/200</f>
        <v>1.6376257758774382E-2</v>
      </c>
      <c r="DA3" t="s">
        <v>181</v>
      </c>
      <c r="DB3">
        <f>AVERAGE(Cycle!CA:CA)/200</f>
        <v>2.734375E-2</v>
      </c>
      <c r="DC3">
        <f>STDEV(Cycle!CA:CA)/200</f>
        <v>1.5132979100349437E-2</v>
      </c>
      <c r="DD3" t="s">
        <v>182</v>
      </c>
      <c r="DE3">
        <f>AVERAGE(Cycle!CE:CE)/200</f>
        <v>2.8225806451612906E-2</v>
      </c>
      <c r="DF3">
        <f>STDEV(Cycle!CE:CE)/200</f>
        <v>1.4637189341808658E-2</v>
      </c>
      <c r="DG3" t="s">
        <v>183</v>
      </c>
      <c r="DH3">
        <f>AVERAGE(Cycle!CI:CI)/200</f>
        <v>2.3064516129032261E-2</v>
      </c>
      <c r="DI3">
        <f>STDEV(Cycle!CI:CI)/200</f>
        <v>1.4814262235811742E-2</v>
      </c>
      <c r="DK3" t="s">
        <v>196</v>
      </c>
      <c r="DL3">
        <f>AVERAGE(Cycle!CN:CN)/200</f>
        <v>3.8571428571428569E-2</v>
      </c>
      <c r="DM3">
        <f>STDEV(Cycle!CN:CN)/200</f>
        <v>1.9424492898651127E-2</v>
      </c>
      <c r="DN3" t="s">
        <v>197</v>
      </c>
      <c r="DO3">
        <f>AVERAGE(Cycle!CR:CR)/200</f>
        <v>3.8970588235294118E-2</v>
      </c>
      <c r="DP3">
        <f>STDEV(Cycle!CR:CR)/200</f>
        <v>1.9453885323732847E-2</v>
      </c>
      <c r="DQ3" t="s">
        <v>198</v>
      </c>
      <c r="DR3">
        <f>AVERAGE(Cycle!CV:CV)/200</f>
        <v>3.8064516129032257E-2</v>
      </c>
      <c r="DS3">
        <f>STDEV(Cycle!CV:CV)/200</f>
        <v>1.6566905733763251E-2</v>
      </c>
      <c r="DT3" t="s">
        <v>199</v>
      </c>
      <c r="DU3">
        <f>AVERAGE(Cycle!CZ:CZ)/200</f>
        <v>2.9558823529411766E-2</v>
      </c>
      <c r="DV3">
        <f>STDEV(Cycle!CZ:CZ)/200</f>
        <v>2.1118986397380982E-2</v>
      </c>
    </row>
    <row r="4" spans="1:126" x14ac:dyDescent="0.25">
      <c r="A4">
        <v>3</v>
      </c>
      <c r="F4" t="s">
        <v>22</v>
      </c>
      <c r="J4" t="s">
        <v>293</v>
      </c>
      <c r="K4">
        <v>0</v>
      </c>
      <c r="M4" t="s">
        <v>284</v>
      </c>
      <c r="N4">
        <v>8</v>
      </c>
      <c r="O4">
        <f t="shared" si="0"/>
        <v>6.1068702290076331</v>
      </c>
      <c r="W4" t="s">
        <v>223</v>
      </c>
      <c r="X4">
        <f>AVERAGE(Coordination!AV:AV)</f>
        <v>0.24496215810841157</v>
      </c>
      <c r="Y4">
        <f>STDEV(Coordination!AV:AV)</f>
        <v>0.205956861973183</v>
      </c>
      <c r="Z4" t="s">
        <v>226</v>
      </c>
      <c r="AA4">
        <f>AVERAGE(Coordination!AY:AY)</f>
        <v>0.6109568089296169</v>
      </c>
      <c r="AB4">
        <f>STDEV(Coordination!AY:AY)</f>
        <v>0.18841490042635098</v>
      </c>
      <c r="AC4" t="s">
        <v>229</v>
      </c>
      <c r="AD4">
        <f>AVERAGE(Coordination!BB:BB)</f>
        <v>0.42455671042113907</v>
      </c>
      <c r="AE4">
        <f>STDEV(Coordination!BB:BB)</f>
        <v>9.2067035869275463E-2</v>
      </c>
      <c r="AF4" t="s">
        <v>232</v>
      </c>
      <c r="AG4">
        <f>AVERAGE(Coordination!BE:BE)</f>
        <v>0.5694561685979298</v>
      </c>
      <c r="AH4">
        <f>STDEV(Coordination!BE:BE)</f>
        <v>9.5801641204119908E-2</v>
      </c>
      <c r="AK4" t="s">
        <v>308</v>
      </c>
      <c r="AL4">
        <f>AVERAGE(Coordination!BS:BS)</f>
        <v>0.1955347903443298</v>
      </c>
      <c r="AM4">
        <f>STDEV(Coordination!BS:BS)</f>
        <v>0.11800611329854582</v>
      </c>
      <c r="AN4" t="s">
        <v>311</v>
      </c>
      <c r="AO4">
        <f>AVERAGE(Coordination!BV:BV)</f>
        <v>0.32040396229767276</v>
      </c>
      <c r="AP4">
        <f>STDEV(Coordination!BV:BV)</f>
        <v>0.12203308546642194</v>
      </c>
      <c r="AQ4" t="s">
        <v>314</v>
      </c>
      <c r="AR4">
        <f>AVERAGE(Coordination!BY:BY)</f>
        <v>0.41736777032897315</v>
      </c>
      <c r="AS4">
        <f>STDEV(Coordination!BY:BY)</f>
        <v>8.545211412187606E-2</v>
      </c>
      <c r="AT4" t="s">
        <v>317</v>
      </c>
      <c r="AU4">
        <f>AVERAGE(Coordination!CB:CB)</f>
        <v>0.41780526923582861</v>
      </c>
      <c r="AV4">
        <f>STDEV(Coordination!CB:CB)</f>
        <v>8.4745184138546426E-2</v>
      </c>
      <c r="AX4" t="s">
        <v>112</v>
      </c>
      <c r="AY4">
        <f>AVERAGE(Cycle!$K$2:$K$40)</f>
        <v>6.5294117647058822E-2</v>
      </c>
      <c r="AZ4">
        <f>STDEV(Cycle!$K$2:$K$40)</f>
        <v>8.956221510398087E-3</v>
      </c>
      <c r="BA4" t="s">
        <v>113</v>
      </c>
      <c r="BB4">
        <f>AVERAGE(Cycle!$L$2:$L$39)</f>
        <v>6.7187499999999983E-2</v>
      </c>
      <c r="BC4">
        <f>STDEV(Cycle!$L$2:$L$39)</f>
        <v>8.2244227172648156E-3</v>
      </c>
      <c r="BD4" t="s">
        <v>114</v>
      </c>
      <c r="BE4">
        <f>AVERAGE(Cycle!$M$2:$M$39)</f>
        <v>0.06</v>
      </c>
      <c r="BF4">
        <f>STDEV(Cycle!$M$2:$M$39)</f>
        <v>1.000000000000012E-2</v>
      </c>
      <c r="BG4" t="s">
        <v>115</v>
      </c>
      <c r="BH4">
        <f>AVERAGE(Cycle!$N$2:$N$39)</f>
        <v>6.419354838709676E-2</v>
      </c>
      <c r="BI4">
        <f>STDEV(Cycle!$N$2:$N$39)</f>
        <v>1.3910234493203784E-2</v>
      </c>
      <c r="BO4" t="s">
        <v>36</v>
      </c>
      <c r="BS4" t="s">
        <v>208</v>
      </c>
      <c r="BT4">
        <v>675</v>
      </c>
      <c r="BU4">
        <v>70.3125</v>
      </c>
      <c r="BV4">
        <v>3.375</v>
      </c>
      <c r="BX4" t="s">
        <v>142</v>
      </c>
      <c r="BY4">
        <f>AVERAGE(Cycle!DE:DE)</f>
        <v>55.952593158475501</v>
      </c>
      <c r="BZ4">
        <f>STDEV(Cycle!DE:DE)</f>
        <v>29.716676086706091</v>
      </c>
      <c r="CA4" t="s">
        <v>145</v>
      </c>
      <c r="CB4">
        <f>AVERAGE(Cycle!DH:DH)</f>
        <v>35.962367901706152</v>
      </c>
      <c r="CC4">
        <f>STDEV(Cycle!DH:DH)</f>
        <v>23.857392172537484</v>
      </c>
      <c r="CD4" t="s">
        <v>148</v>
      </c>
      <c r="CE4">
        <f>AVERAGE(Cycle!DK:DK)</f>
        <v>11.726913714579744</v>
      </c>
      <c r="CF4">
        <f>STDEV(Cycle!DK:DK)</f>
        <v>11.174230856439902</v>
      </c>
      <c r="CG4" t="s">
        <v>151</v>
      </c>
      <c r="CH4">
        <f>AVERAGE(Cycle!DN:DN)</f>
        <v>12.320341212656201</v>
      </c>
      <c r="CI4">
        <f>STDEV(Cycle!DN:DN)</f>
        <v>13.698397202035149</v>
      </c>
      <c r="CK4" t="s">
        <v>154</v>
      </c>
      <c r="CL4">
        <f>AVERAGE(Cycle!DR:DR)</f>
        <v>61.718765361622509</v>
      </c>
      <c r="CM4">
        <f>STDEV(Cycle!DR:DR)</f>
        <v>23.171878466770188</v>
      </c>
      <c r="CN4" t="s">
        <v>157</v>
      </c>
      <c r="CO4">
        <f>AVERAGE(Cycle!DU:DU)</f>
        <v>41.594739907829315</v>
      </c>
      <c r="CP4">
        <f>STDEV(Cycle!DU:DU)</f>
        <v>29.475851850533935</v>
      </c>
      <c r="CQ4" t="s">
        <v>160</v>
      </c>
      <c r="CR4">
        <f>AVERAGE(Cycle!DX:DX)</f>
        <v>27.104510778234935</v>
      </c>
      <c r="CS4">
        <f>STDEV(Cycle!DX:DX)</f>
        <v>17.595308102914526</v>
      </c>
      <c r="CT4" t="s">
        <v>163</v>
      </c>
      <c r="CU4">
        <f>AVERAGE(Cycle!EA:EA)</f>
        <v>25.856510036736768</v>
      </c>
      <c r="CV4">
        <f>STDEV(Cycle!EA:EA)</f>
        <v>15.692480678286861</v>
      </c>
      <c r="CX4" t="s">
        <v>184</v>
      </c>
      <c r="CY4">
        <f>AVERAGE(Cycle!BX:BX)/200</f>
        <v>3.6470588235294116E-2</v>
      </c>
      <c r="CZ4">
        <f>STDEV(Cycle!BX:BX)/200</f>
        <v>1.9560683036530573E-2</v>
      </c>
      <c r="DA4" t="s">
        <v>185</v>
      </c>
      <c r="DB4">
        <f>AVERAGE(Cycle!CB:CB)/200</f>
        <v>2.328125E-2</v>
      </c>
      <c r="DC4">
        <f>STDEV(Cycle!CB:CB)/200</f>
        <v>1.4346482934177462E-2</v>
      </c>
      <c r="DD4" t="s">
        <v>186</v>
      </c>
      <c r="DE4">
        <f>AVERAGE(Cycle!CF:CF)/200</f>
        <v>6.7741935483870966E-3</v>
      </c>
      <c r="DF4">
        <f>STDEV(Cycle!CF:CF)/200</f>
        <v>6.2647674999122662E-3</v>
      </c>
      <c r="DG4" t="s">
        <v>187</v>
      </c>
      <c r="DH4">
        <f>AVERAGE(Cycle!CJ:CJ)/200</f>
        <v>7.2580645161290326E-3</v>
      </c>
      <c r="DI4">
        <f>STDEV(Cycle!CJ:CJ)/200</f>
        <v>6.5623559892032867E-3</v>
      </c>
      <c r="DK4" t="s">
        <v>200</v>
      </c>
      <c r="DL4">
        <f>AVERAGE(Cycle!CO:CO)/200</f>
        <v>4.4428571428571428E-2</v>
      </c>
      <c r="DM4">
        <f>STDEV(Cycle!CO:CO)/200</f>
        <v>1.854134603002279E-2</v>
      </c>
      <c r="DN4" t="s">
        <v>201</v>
      </c>
      <c r="DO4">
        <f>AVERAGE(Cycle!CS:CS)/200</f>
        <v>2.9558823529411766E-2</v>
      </c>
      <c r="DP4">
        <f>STDEV(Cycle!CS:CS)/200</f>
        <v>2.1439401812763492E-2</v>
      </c>
      <c r="DQ4" t="s">
        <v>202</v>
      </c>
      <c r="DR4">
        <f>AVERAGE(Cycle!CW:CW)/200</f>
        <v>2.1290322580645161E-2</v>
      </c>
      <c r="DS4">
        <f>STDEV(Cycle!CW:CW)/200</f>
        <v>1.3782098409137113E-2</v>
      </c>
      <c r="DT4" t="s">
        <v>203</v>
      </c>
      <c r="DU4">
        <f>AVERAGE(Cycle!DA:DA)/200</f>
        <v>0.02</v>
      </c>
      <c r="DV4">
        <f>STDEV(Cycle!DA:DA)/200</f>
        <v>1.4034589305344741E-2</v>
      </c>
    </row>
    <row r="5" spans="1:126" x14ac:dyDescent="0.25">
      <c r="A5">
        <v>4</v>
      </c>
      <c r="B5" s="2">
        <v>1</v>
      </c>
      <c r="J5" t="s">
        <v>294</v>
      </c>
      <c r="K5">
        <v>0</v>
      </c>
      <c r="M5" t="s">
        <v>285</v>
      </c>
      <c r="N5">
        <v>0</v>
      </c>
      <c r="O5">
        <f t="shared" si="0"/>
        <v>0</v>
      </c>
      <c r="AX5" t="s">
        <v>116</v>
      </c>
      <c r="AY5">
        <f>AVERAGE(Cycle!$P$2:$P$40)</f>
        <v>7.1571428571428564E-2</v>
      </c>
      <c r="AZ5">
        <f>STDEV(Cycle!$P$2:$P$40)</f>
        <v>1.1867617121160219E-2</v>
      </c>
      <c r="BA5" t="s">
        <v>117</v>
      </c>
      <c r="BB5">
        <f>AVERAGE(Cycle!$Q$2:$Q$40)</f>
        <v>7.0735294117647049E-2</v>
      </c>
      <c r="BC5">
        <f>STDEV(Cycle!$Q$2:$Q$40)</f>
        <v>1.303447369310824E-2</v>
      </c>
      <c r="BD5" t="s">
        <v>118</v>
      </c>
      <c r="BE5">
        <f>AVERAGE(Cycle!$R$2:$R$39)</f>
        <v>7.8225806451612923E-2</v>
      </c>
      <c r="BF5">
        <f>STDEV(Cycle!$R$2:$R$39)</f>
        <v>1.4349703080364439E-2</v>
      </c>
      <c r="BG5" t="s">
        <v>119</v>
      </c>
      <c r="BH5">
        <f>AVERAGE(Cycle!$S$2:$S$40)</f>
        <v>7.4558823529411775E-2</v>
      </c>
      <c r="BI5">
        <f>STDEV(Cycle!$S$2:$S$40)</f>
        <v>1.3891770348751753E-2</v>
      </c>
      <c r="BO5" t="s">
        <v>32</v>
      </c>
      <c r="BP5">
        <f>AVERAGE(Cycle!BI:BI)</f>
        <v>2.8907478333333336</v>
      </c>
      <c r="BQ5">
        <f>STDEV(Cycle!BI:BI)</f>
        <v>0.51763755130407751</v>
      </c>
      <c r="BS5" t="s">
        <v>209</v>
      </c>
      <c r="BT5">
        <v>199</v>
      </c>
      <c r="BU5">
        <v>20.729166666666668</v>
      </c>
      <c r="BV5">
        <v>0.995</v>
      </c>
    </row>
    <row r="6" spans="1:126" x14ac:dyDescent="0.25">
      <c r="A6">
        <v>5</v>
      </c>
      <c r="B6" s="2">
        <v>1</v>
      </c>
      <c r="J6" t="s">
        <v>295</v>
      </c>
      <c r="K6">
        <v>0</v>
      </c>
      <c r="M6" t="s">
        <v>286</v>
      </c>
      <c r="N6">
        <v>0</v>
      </c>
      <c r="O6">
        <f t="shared" si="0"/>
        <v>0</v>
      </c>
      <c r="AX6" t="s">
        <v>120</v>
      </c>
      <c r="AY6">
        <f>AVERAGE(Cycle!$U$2:$U$40)</f>
        <v>0.13676470588235293</v>
      </c>
      <c r="AZ6">
        <f>STDEV(Cycle!$U$2:$U$40)</f>
        <v>1.4968773200332859E-2</v>
      </c>
      <c r="BA6" t="s">
        <v>121</v>
      </c>
      <c r="BB6">
        <f>AVERAGE(Cycle!$V$2:$V$39)</f>
        <v>0.13562500000000002</v>
      </c>
      <c r="BC6">
        <f>STDEV(Cycle!$V$2:$V$39)</f>
        <v>1.4354385639823223E-2</v>
      </c>
      <c r="BD6" t="s">
        <v>122</v>
      </c>
      <c r="BE6">
        <f>AVERAGE(Cycle!$W$2:$W$39)</f>
        <v>0.13822580645161295</v>
      </c>
      <c r="BF6">
        <f>STDEV(Cycle!$W$2:$W$39)</f>
        <v>1.8553902873194895E-2</v>
      </c>
      <c r="BG6" t="s">
        <v>123</v>
      </c>
      <c r="BH6">
        <f>AVERAGE(Cycle!$X$2:$X$39)</f>
        <v>0.13612903225806453</v>
      </c>
      <c r="BI6">
        <f>STDEV(Cycle!$X$2:$X$39)</f>
        <v>1.5690213373275596E-2</v>
      </c>
      <c r="BO6" t="s">
        <v>33</v>
      </c>
      <c r="BP6">
        <f>AVERAGE(Cycle!BJ:BJ)</f>
        <v>3.5876523333333332</v>
      </c>
      <c r="BQ6">
        <f>STDEV(Cycle!BJ:BJ)</f>
        <v>1.5191502289917151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M7" t="s">
        <v>287</v>
      </c>
      <c r="N7">
        <v>106</v>
      </c>
      <c r="O7">
        <f t="shared" si="0"/>
        <v>80.916030534351151</v>
      </c>
      <c r="AX7" t="s">
        <v>23</v>
      </c>
      <c r="AY7">
        <f>AVERAGE(Cycle!Z:Z)</f>
        <v>18.443253982165551</v>
      </c>
      <c r="AZ7">
        <f>STDEV(Cycle!Z:Z)</f>
        <v>3.1357722919166431</v>
      </c>
      <c r="BA7" t="s">
        <v>24</v>
      </c>
      <c r="BB7">
        <f>AVERAGE(Cycle!AA:AA)</f>
        <v>18.713000314132604</v>
      </c>
      <c r="BC7">
        <f>STDEV(Cycle!AA:AA)</f>
        <v>2.8564219127672401</v>
      </c>
      <c r="BD7" t="s">
        <v>25</v>
      </c>
      <c r="BE7">
        <f>AVERAGE(Cycle!AB:AB)</f>
        <v>18.926705860791142</v>
      </c>
      <c r="BF7">
        <f>STDEV(Cycle!AB:AB)</f>
        <v>2.7519783282763295</v>
      </c>
      <c r="BG7" t="s">
        <v>26</v>
      </c>
      <c r="BH7">
        <f>AVERAGE(Cycle!AC:AC)</f>
        <v>18.990430345110681</v>
      </c>
      <c r="BI7">
        <f>STDEV(Cycle!AC:AC)</f>
        <v>2.8541810115766046</v>
      </c>
      <c r="BO7" t="s">
        <v>39</v>
      </c>
      <c r="BS7" t="s">
        <v>211</v>
      </c>
      <c r="BT7">
        <v>960</v>
      </c>
    </row>
    <row r="8" spans="1:126" x14ac:dyDescent="0.25">
      <c r="A8">
        <v>7</v>
      </c>
      <c r="B8" s="2">
        <v>1</v>
      </c>
      <c r="E8" s="3">
        <v>4</v>
      </c>
      <c r="M8" t="s">
        <v>288</v>
      </c>
      <c r="N8">
        <v>5</v>
      </c>
      <c r="O8">
        <f t="shared" si="0"/>
        <v>3.8167938931297711</v>
      </c>
      <c r="AX8" t="s">
        <v>136</v>
      </c>
      <c r="AY8">
        <f>AVERAGE(Cycle!$AJ$2:$AJ$40)</f>
        <v>7.3950213911734011</v>
      </c>
      <c r="AZ8">
        <f>STDEV(Cycle!$AJ$2:$AJ$40)</f>
        <v>0.79041717084349505</v>
      </c>
      <c r="BA8" t="s">
        <v>137</v>
      </c>
      <c r="BB8">
        <f>AVERAGE(Cycle!$AK$2:$AK$39)</f>
        <v>7.4474343283493383</v>
      </c>
      <c r="BC8">
        <f>STDEV(Cycle!$AK$2:$AK$39)</f>
        <v>0.73082076799240325</v>
      </c>
      <c r="BD8" t="s">
        <v>138</v>
      </c>
      <c r="BE8">
        <f>AVERAGE(Cycle!$AL$2:$AL$39)</f>
        <v>7.3654242602072264</v>
      </c>
      <c r="BF8">
        <f>STDEV(Cycle!$AL$2:$AL$39)</f>
        <v>1.0227509985094057</v>
      </c>
      <c r="BG8" t="s">
        <v>139</v>
      </c>
      <c r="BH8">
        <f>AVERAGE(Cycle!$AM$2:$AM$39)</f>
        <v>7.4467060108438154</v>
      </c>
      <c r="BI8">
        <f>STDEV(Cycle!$AM$2:$AM$39)</f>
        <v>0.9138692624549245</v>
      </c>
      <c r="BO8" t="s">
        <v>40</v>
      </c>
      <c r="BP8">
        <f>AVERAGE(Cycle!BL:BL)</f>
        <v>2.4185803738375369</v>
      </c>
      <c r="BQ8">
        <f>STDEV(Cycle!BL:BL)</f>
        <v>2.7675684950082733</v>
      </c>
    </row>
    <row r="9" spans="1:126" x14ac:dyDescent="0.25">
      <c r="A9">
        <v>8</v>
      </c>
      <c r="B9" s="2">
        <v>1</v>
      </c>
      <c r="E9" s="3">
        <v>4</v>
      </c>
      <c r="M9" t="s">
        <v>279</v>
      </c>
      <c r="N9">
        <v>6</v>
      </c>
      <c r="O9">
        <f t="shared" si="0"/>
        <v>4.5801526717557248</v>
      </c>
      <c r="AX9" t="s">
        <v>128</v>
      </c>
      <c r="AY9">
        <v>7.3825503355704702</v>
      </c>
      <c r="BA9" t="s">
        <v>129</v>
      </c>
      <c r="BB9">
        <v>7.333333333333333</v>
      </c>
      <c r="BD9" t="s">
        <v>130</v>
      </c>
      <c r="BE9">
        <v>7.1661237785016283</v>
      </c>
      <c r="BG9" t="s">
        <v>131</v>
      </c>
      <c r="BH9">
        <v>7.2847682119205288</v>
      </c>
      <c r="BO9" t="s">
        <v>41</v>
      </c>
      <c r="BP9">
        <f>AVERAGE(Cycle!BM:BM)</f>
        <v>2.8126005518882273</v>
      </c>
      <c r="BQ9">
        <f>STDEV(Cycle!BM:BM)</f>
        <v>2.8544467604139756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AVERAGE(Cycle!$AV$2:$AV$38)</f>
        <v>48.096413152301658</v>
      </c>
      <c r="AZ10">
        <f>STDEV(Cycle!$AV$2:$AV$38)</f>
        <v>4.8236863501141807</v>
      </c>
      <c r="BA10" t="s">
        <v>92</v>
      </c>
      <c r="BB10">
        <f>AVERAGE(Cycle!$AW$2:$AW$38)</f>
        <v>49.549446805719072</v>
      </c>
      <c r="BC10">
        <f>STDEV(Cycle!$AW$2:$AW$38)</f>
        <v>3.6503750172178973</v>
      </c>
      <c r="BD10" t="s">
        <v>93</v>
      </c>
      <c r="BE10">
        <f>AVERAGE(Cycle!$AX$2:$AX$38)</f>
        <v>43.536436534473147</v>
      </c>
      <c r="BF10">
        <f>STDEV(Cycle!$AX$2:$AX$38)</f>
        <v>5.4319417765559743</v>
      </c>
      <c r="BG10" t="s">
        <v>94</v>
      </c>
      <c r="BH10">
        <f>AVERAGE(Cycle!$AY$2:$AY$38)</f>
        <v>46.825986434935601</v>
      </c>
      <c r="BI10">
        <f>STDEV(Cycle!$AY$2:$AY$38)</f>
        <v>7.0826449296139042</v>
      </c>
      <c r="BO10" t="s">
        <v>320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AVERAGE(Cycle!$BA$2:$BA$38)</f>
        <v>51.90358684769835</v>
      </c>
      <c r="AZ11">
        <f>STDEV(Cycle!$BA$2:$BA$38)</f>
        <v>4.8236863501141798</v>
      </c>
      <c r="BA11" t="s">
        <v>96</v>
      </c>
      <c r="BB11">
        <f>AVERAGE(Cycle!$BB$2:$BB$38)</f>
        <v>50.450553194280928</v>
      </c>
      <c r="BC11">
        <f>STDEV(Cycle!$BB$2:$BB$38)</f>
        <v>3.6503750172178995</v>
      </c>
      <c r="BD11" t="s">
        <v>97</v>
      </c>
      <c r="BE11">
        <f>AVERAGE(Cycle!$BC$2:$BC$38)</f>
        <v>56.463563465526853</v>
      </c>
      <c r="BF11">
        <f>STDEV(Cycle!$BC$2:$BC$38)</f>
        <v>5.4319417765559157</v>
      </c>
      <c r="BG11" t="s">
        <v>98</v>
      </c>
      <c r="BH11">
        <f>AVERAGE(Cycle!$BD$2:$BD$38)</f>
        <v>53.174013565064392</v>
      </c>
      <c r="BI11">
        <f>STDEV(Cycle!$BD$2:$BD$38)</f>
        <v>7.0826449296139042</v>
      </c>
      <c r="BO11" t="s">
        <v>321</v>
      </c>
      <c r="BP11">
        <f>AVERAGE(Cycle!$BR:$BR)</f>
        <v>19.013654141879677</v>
      </c>
      <c r="BQ11">
        <f>STDEV(Cycle!$BR:$BR)</f>
        <v>9.7673753377500709</v>
      </c>
    </row>
    <row r="12" spans="1:126" x14ac:dyDescent="0.25">
      <c r="A12">
        <v>11</v>
      </c>
      <c r="B12" s="2">
        <v>1</v>
      </c>
      <c r="E12" s="3">
        <v>4</v>
      </c>
      <c r="BO12" t="s">
        <v>322</v>
      </c>
      <c r="BP12">
        <f>AVERAGE(Cycle!$BS:$BS)</f>
        <v>12.739830588173769</v>
      </c>
      <c r="BQ12">
        <f>STDEV(Cycle!$BS:$BS)</f>
        <v>4.3067666037779944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9.3913022326988909</v>
      </c>
      <c r="BQ14">
        <f>STDEV(Cycle!BO:BO)</f>
        <v>3.6768582952606135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8.7598306562500312</v>
      </c>
      <c r="BQ15">
        <f>STDEV(Cycle!BP:BP)</f>
        <v>2.5364279745103366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</row>
    <row r="23" spans="1:5" x14ac:dyDescent="0.25">
      <c r="A23">
        <v>22</v>
      </c>
      <c r="C23" s="4">
        <v>2</v>
      </c>
    </row>
    <row r="24" spans="1:5" x14ac:dyDescent="0.25">
      <c r="A24">
        <v>23</v>
      </c>
      <c r="C24" s="4">
        <v>2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  <c r="D33" s="5">
        <v>3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D35" s="5">
        <v>3</v>
      </c>
      <c r="E35" s="3">
        <v>4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</row>
    <row r="45" spans="1:5" x14ac:dyDescent="0.25">
      <c r="A45">
        <v>44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D58" s="5">
        <v>3</v>
      </c>
    </row>
    <row r="59" spans="1:5" x14ac:dyDescent="0.25">
      <c r="A59">
        <v>58</v>
      </c>
      <c r="D59" s="5">
        <v>3</v>
      </c>
    </row>
    <row r="60" spans="1:5" x14ac:dyDescent="0.25">
      <c r="A60">
        <v>59</v>
      </c>
      <c r="B60" s="2">
        <v>1</v>
      </c>
      <c r="D60" s="5">
        <v>3</v>
      </c>
      <c r="E60" s="3">
        <v>4</v>
      </c>
    </row>
    <row r="61" spans="1:5" x14ac:dyDescent="0.25">
      <c r="A61">
        <v>60</v>
      </c>
      <c r="B61" s="2">
        <v>1</v>
      </c>
      <c r="D61" s="5">
        <v>3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C72" s="4">
        <v>2</v>
      </c>
      <c r="E72" s="3">
        <v>4</v>
      </c>
    </row>
    <row r="73" spans="1:5" x14ac:dyDescent="0.25">
      <c r="A73">
        <v>72</v>
      </c>
      <c r="C73" s="4">
        <v>2</v>
      </c>
    </row>
    <row r="74" spans="1:5" x14ac:dyDescent="0.25">
      <c r="A74">
        <v>73</v>
      </c>
      <c r="C74" s="4">
        <v>2</v>
      </c>
    </row>
    <row r="75" spans="1:5" x14ac:dyDescent="0.25">
      <c r="A75">
        <v>74</v>
      </c>
      <c r="C75" s="4">
        <v>2</v>
      </c>
    </row>
    <row r="76" spans="1:5" x14ac:dyDescent="0.25">
      <c r="A76">
        <v>75</v>
      </c>
      <c r="C76" s="4">
        <v>2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  <c r="E80" s="3">
        <v>4</v>
      </c>
    </row>
    <row r="81" spans="1:5" x14ac:dyDescent="0.25">
      <c r="A81">
        <v>80</v>
      </c>
      <c r="C81" s="4">
        <v>2</v>
      </c>
      <c r="D81" s="5">
        <v>3</v>
      </c>
      <c r="E81" s="3">
        <v>4</v>
      </c>
    </row>
    <row r="82" spans="1:5" x14ac:dyDescent="0.25">
      <c r="A82">
        <v>81</v>
      </c>
      <c r="C82" s="4">
        <v>2</v>
      </c>
      <c r="D82" s="5">
        <v>3</v>
      </c>
      <c r="E82" s="3">
        <v>4</v>
      </c>
    </row>
    <row r="83" spans="1:5" x14ac:dyDescent="0.25">
      <c r="A83">
        <v>82</v>
      </c>
      <c r="C83" s="4">
        <v>2</v>
      </c>
      <c r="D83" s="5">
        <v>3</v>
      </c>
      <c r="E83" s="3">
        <v>4</v>
      </c>
    </row>
    <row r="84" spans="1:5" x14ac:dyDescent="0.25">
      <c r="A84">
        <v>83</v>
      </c>
      <c r="D84" s="5">
        <v>3</v>
      </c>
      <c r="E84" s="3">
        <v>4</v>
      </c>
    </row>
    <row r="85" spans="1:5" x14ac:dyDescent="0.25">
      <c r="A85">
        <v>84</v>
      </c>
      <c r="D85" s="5">
        <v>3</v>
      </c>
      <c r="E85" s="3">
        <v>4</v>
      </c>
    </row>
    <row r="86" spans="1:5" x14ac:dyDescent="0.25">
      <c r="A86">
        <v>85</v>
      </c>
      <c r="B86" s="2">
        <v>1</v>
      </c>
      <c r="D86" s="5">
        <v>3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  <c r="C96" s="4">
        <v>2</v>
      </c>
    </row>
    <row r="97" spans="1:5" x14ac:dyDescent="0.25">
      <c r="A97">
        <v>96</v>
      </c>
      <c r="B97" s="2">
        <v>1</v>
      </c>
      <c r="C97" s="4">
        <v>2</v>
      </c>
      <c r="D97" s="5">
        <v>3</v>
      </c>
    </row>
    <row r="98" spans="1:5" x14ac:dyDescent="0.25">
      <c r="A98">
        <v>97</v>
      </c>
      <c r="B98" s="2">
        <v>1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D108" s="5">
        <v>3</v>
      </c>
    </row>
    <row r="109" spans="1:5" x14ac:dyDescent="0.25">
      <c r="A109">
        <v>108</v>
      </c>
      <c r="B109" s="2">
        <v>1</v>
      </c>
      <c r="D109" s="5">
        <v>3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E120" s="3">
        <v>4</v>
      </c>
    </row>
    <row r="121" spans="1:5" x14ac:dyDescent="0.25">
      <c r="A121">
        <v>120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  <c r="D131" s="5">
        <v>3</v>
      </c>
    </row>
    <row r="132" spans="1:5" x14ac:dyDescent="0.25">
      <c r="A132">
        <v>131</v>
      </c>
      <c r="B132" s="2">
        <v>1</v>
      </c>
      <c r="C132" s="4">
        <v>2</v>
      </c>
      <c r="D132" s="5">
        <v>3</v>
      </c>
    </row>
    <row r="133" spans="1:5" x14ac:dyDescent="0.25">
      <c r="A133">
        <v>132</v>
      </c>
      <c r="B133" s="2">
        <v>1</v>
      </c>
      <c r="C133" s="4">
        <v>2</v>
      </c>
      <c r="D133" s="5">
        <v>3</v>
      </c>
    </row>
    <row r="134" spans="1:5" x14ac:dyDescent="0.25">
      <c r="A134">
        <v>133</v>
      </c>
      <c r="B134" s="2">
        <v>1</v>
      </c>
      <c r="C134" s="4">
        <v>2</v>
      </c>
      <c r="D134" s="5">
        <v>3</v>
      </c>
    </row>
    <row r="135" spans="1:5" x14ac:dyDescent="0.25">
      <c r="A135">
        <v>134</v>
      </c>
      <c r="B135" s="2">
        <v>1</v>
      </c>
      <c r="D135" s="5">
        <v>3</v>
      </c>
    </row>
    <row r="136" spans="1:5" x14ac:dyDescent="0.25">
      <c r="A136">
        <v>135</v>
      </c>
      <c r="B136" s="2">
        <v>1</v>
      </c>
      <c r="D136" s="5">
        <v>3</v>
      </c>
    </row>
    <row r="137" spans="1:5" x14ac:dyDescent="0.25">
      <c r="A137">
        <v>136</v>
      </c>
      <c r="B137" s="2">
        <v>1</v>
      </c>
      <c r="D137" s="5">
        <v>3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B143" s="2">
        <v>1</v>
      </c>
      <c r="E143" s="3">
        <v>4</v>
      </c>
    </row>
    <row r="144" spans="1:5" x14ac:dyDescent="0.25">
      <c r="A144">
        <v>143</v>
      </c>
      <c r="B144" s="2">
        <v>1</v>
      </c>
      <c r="E144" s="3">
        <v>4</v>
      </c>
    </row>
    <row r="145" spans="1:5" x14ac:dyDescent="0.25">
      <c r="A145">
        <v>144</v>
      </c>
      <c r="E145" s="3">
        <v>4</v>
      </c>
    </row>
    <row r="146" spans="1:5" x14ac:dyDescent="0.25">
      <c r="A146">
        <v>145</v>
      </c>
      <c r="C146" s="4">
        <v>2</v>
      </c>
      <c r="E146" s="3">
        <v>4</v>
      </c>
    </row>
    <row r="147" spans="1:5" x14ac:dyDescent="0.25">
      <c r="A147">
        <v>146</v>
      </c>
      <c r="C147" s="4">
        <v>2</v>
      </c>
      <c r="E147" s="3">
        <v>4</v>
      </c>
    </row>
    <row r="148" spans="1:5" x14ac:dyDescent="0.25">
      <c r="A148">
        <v>147</v>
      </c>
      <c r="C148" s="4">
        <v>2</v>
      </c>
      <c r="E148" s="3">
        <v>4</v>
      </c>
    </row>
    <row r="149" spans="1:5" x14ac:dyDescent="0.25">
      <c r="A149">
        <v>148</v>
      </c>
      <c r="C149" s="4">
        <v>2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  <c r="D155" s="5">
        <v>3</v>
      </c>
    </row>
    <row r="156" spans="1:5" x14ac:dyDescent="0.25">
      <c r="A156">
        <v>155</v>
      </c>
      <c r="C156" s="4">
        <v>2</v>
      </c>
      <c r="D156" s="5">
        <v>3</v>
      </c>
    </row>
    <row r="157" spans="1:5" x14ac:dyDescent="0.25">
      <c r="A157">
        <v>156</v>
      </c>
      <c r="C157" s="4">
        <v>2</v>
      </c>
      <c r="D157" s="5">
        <v>3</v>
      </c>
    </row>
    <row r="158" spans="1:5" x14ac:dyDescent="0.25">
      <c r="A158">
        <v>157</v>
      </c>
      <c r="B158" s="2">
        <v>1</v>
      </c>
      <c r="C158" s="4">
        <v>2</v>
      </c>
      <c r="D158" s="5">
        <v>3</v>
      </c>
    </row>
    <row r="159" spans="1:5" x14ac:dyDescent="0.25">
      <c r="A159">
        <v>158</v>
      </c>
      <c r="B159" s="2">
        <v>1</v>
      </c>
      <c r="C159" s="4">
        <v>2</v>
      </c>
      <c r="D159" s="5">
        <v>3</v>
      </c>
    </row>
    <row r="160" spans="1:5" x14ac:dyDescent="0.25">
      <c r="A160">
        <v>159</v>
      </c>
      <c r="B160" s="2">
        <v>1</v>
      </c>
      <c r="D160" s="5">
        <v>3</v>
      </c>
    </row>
    <row r="161" spans="1:5" x14ac:dyDescent="0.25">
      <c r="A161">
        <v>160</v>
      </c>
      <c r="B161" s="2">
        <v>1</v>
      </c>
      <c r="D161" s="5">
        <v>3</v>
      </c>
    </row>
    <row r="162" spans="1:5" x14ac:dyDescent="0.25">
      <c r="A162">
        <v>161</v>
      </c>
      <c r="B162" s="2">
        <v>1</v>
      </c>
      <c r="D162" s="5">
        <v>3</v>
      </c>
    </row>
    <row r="163" spans="1:5" x14ac:dyDescent="0.25">
      <c r="A163">
        <v>162</v>
      </c>
      <c r="B163" s="2">
        <v>1</v>
      </c>
      <c r="D163" s="5">
        <v>3</v>
      </c>
    </row>
    <row r="164" spans="1:5" x14ac:dyDescent="0.25">
      <c r="A164">
        <v>163</v>
      </c>
      <c r="B164" s="2">
        <v>1</v>
      </c>
      <c r="D164" s="5">
        <v>3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B166" s="2">
        <v>1</v>
      </c>
      <c r="D166" s="5">
        <v>3</v>
      </c>
      <c r="E166" s="3">
        <v>4</v>
      </c>
    </row>
    <row r="167" spans="1:5" x14ac:dyDescent="0.25">
      <c r="A167">
        <v>166</v>
      </c>
      <c r="B167" s="2">
        <v>1</v>
      </c>
      <c r="D167" s="5">
        <v>3</v>
      </c>
      <c r="E167" s="3">
        <v>4</v>
      </c>
    </row>
    <row r="168" spans="1:5" x14ac:dyDescent="0.25">
      <c r="A168">
        <v>167</v>
      </c>
      <c r="B168" s="2">
        <v>1</v>
      </c>
      <c r="E168" s="3">
        <v>4</v>
      </c>
    </row>
    <row r="169" spans="1:5" x14ac:dyDescent="0.25">
      <c r="A169">
        <v>168</v>
      </c>
      <c r="B169" s="2">
        <v>1</v>
      </c>
      <c r="E169" s="3">
        <v>4</v>
      </c>
    </row>
    <row r="170" spans="1:5" x14ac:dyDescent="0.25">
      <c r="A170">
        <v>169</v>
      </c>
      <c r="B170" s="2">
        <v>1</v>
      </c>
      <c r="E170" s="3">
        <v>4</v>
      </c>
    </row>
    <row r="171" spans="1:5" x14ac:dyDescent="0.25">
      <c r="A171">
        <v>170</v>
      </c>
      <c r="B171" s="2">
        <v>1</v>
      </c>
      <c r="E171" s="3">
        <v>4</v>
      </c>
    </row>
    <row r="172" spans="1:5" x14ac:dyDescent="0.25">
      <c r="A172">
        <v>171</v>
      </c>
      <c r="B172" s="2">
        <v>1</v>
      </c>
      <c r="E172" s="3">
        <v>4</v>
      </c>
    </row>
    <row r="173" spans="1:5" x14ac:dyDescent="0.25">
      <c r="A173">
        <v>172</v>
      </c>
      <c r="E173" s="3">
        <v>4</v>
      </c>
    </row>
    <row r="174" spans="1:5" x14ac:dyDescent="0.25">
      <c r="A174">
        <v>173</v>
      </c>
      <c r="C174" s="4">
        <v>2</v>
      </c>
      <c r="E174" s="3">
        <v>4</v>
      </c>
    </row>
    <row r="175" spans="1:5" x14ac:dyDescent="0.25">
      <c r="A175">
        <v>174</v>
      </c>
      <c r="C175" s="4">
        <v>2</v>
      </c>
      <c r="E175" s="3">
        <v>4</v>
      </c>
    </row>
    <row r="176" spans="1:5" x14ac:dyDescent="0.25">
      <c r="A176">
        <v>175</v>
      </c>
      <c r="C176" s="4">
        <v>2</v>
      </c>
      <c r="E176" s="3">
        <v>4</v>
      </c>
    </row>
    <row r="177" spans="1:5" x14ac:dyDescent="0.25">
      <c r="A177">
        <v>176</v>
      </c>
      <c r="C177" s="4">
        <v>2</v>
      </c>
      <c r="E177" s="3">
        <v>4</v>
      </c>
    </row>
    <row r="178" spans="1:5" x14ac:dyDescent="0.25">
      <c r="A178">
        <v>177</v>
      </c>
      <c r="C178" s="4">
        <v>2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  <c r="D180" s="5">
        <v>3</v>
      </c>
    </row>
    <row r="181" spans="1:5" x14ac:dyDescent="0.25">
      <c r="A181">
        <v>180</v>
      </c>
      <c r="C181" s="4">
        <v>2</v>
      </c>
      <c r="D181" s="5">
        <v>3</v>
      </c>
    </row>
    <row r="182" spans="1:5" x14ac:dyDescent="0.25">
      <c r="A182">
        <v>181</v>
      </c>
      <c r="C182" s="4">
        <v>2</v>
      </c>
      <c r="D182" s="5">
        <v>3</v>
      </c>
    </row>
    <row r="183" spans="1:5" x14ac:dyDescent="0.25">
      <c r="A183">
        <v>182</v>
      </c>
      <c r="C183" s="4">
        <v>2</v>
      </c>
      <c r="D183" s="5">
        <v>3</v>
      </c>
    </row>
    <row r="184" spans="1:5" x14ac:dyDescent="0.25">
      <c r="A184">
        <v>183</v>
      </c>
      <c r="C184" s="4">
        <v>2</v>
      </c>
      <c r="D184" s="5">
        <v>3</v>
      </c>
    </row>
    <row r="185" spans="1:5" x14ac:dyDescent="0.25">
      <c r="A185">
        <v>184</v>
      </c>
      <c r="C185" s="4">
        <v>2</v>
      </c>
      <c r="D185" s="5">
        <v>3</v>
      </c>
    </row>
    <row r="186" spans="1:5" x14ac:dyDescent="0.25">
      <c r="A186">
        <v>185</v>
      </c>
      <c r="B186" s="2">
        <v>1</v>
      </c>
      <c r="C186" s="4">
        <v>2</v>
      </c>
      <c r="D186" s="5">
        <v>3</v>
      </c>
    </row>
    <row r="187" spans="1:5" x14ac:dyDescent="0.25">
      <c r="A187">
        <v>186</v>
      </c>
      <c r="B187" s="2">
        <v>1</v>
      </c>
      <c r="C187" s="4">
        <v>2</v>
      </c>
      <c r="D187" s="5">
        <v>3</v>
      </c>
    </row>
    <row r="188" spans="1:5" x14ac:dyDescent="0.25">
      <c r="A188">
        <v>187</v>
      </c>
      <c r="B188" s="2">
        <v>1</v>
      </c>
      <c r="D188" s="5">
        <v>3</v>
      </c>
    </row>
    <row r="189" spans="1:5" x14ac:dyDescent="0.25">
      <c r="A189">
        <v>188</v>
      </c>
      <c r="B189" s="2">
        <v>1</v>
      </c>
      <c r="D189" s="5">
        <v>3</v>
      </c>
    </row>
    <row r="190" spans="1:5" x14ac:dyDescent="0.25">
      <c r="A190">
        <v>189</v>
      </c>
      <c r="B190" s="2">
        <v>1</v>
      </c>
      <c r="D190" s="5">
        <v>3</v>
      </c>
    </row>
    <row r="191" spans="1:5" x14ac:dyDescent="0.25">
      <c r="A191">
        <v>190</v>
      </c>
      <c r="B191" s="2">
        <v>1</v>
      </c>
      <c r="D191" s="5">
        <v>3</v>
      </c>
      <c r="E191" s="3">
        <v>4</v>
      </c>
    </row>
    <row r="192" spans="1:5" x14ac:dyDescent="0.25">
      <c r="A192">
        <v>191</v>
      </c>
      <c r="B192" s="2">
        <v>1</v>
      </c>
      <c r="D192" s="5">
        <v>3</v>
      </c>
      <c r="E192" s="3">
        <v>4</v>
      </c>
    </row>
    <row r="193" spans="1:5" x14ac:dyDescent="0.25">
      <c r="A193">
        <v>192</v>
      </c>
      <c r="B193" s="2">
        <v>1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E199" s="3">
        <v>4</v>
      </c>
    </row>
    <row r="200" spans="1:5" x14ac:dyDescent="0.25">
      <c r="A200">
        <v>199</v>
      </c>
      <c r="C200" s="4">
        <v>2</v>
      </c>
      <c r="E200" s="3">
        <v>4</v>
      </c>
    </row>
    <row r="201" spans="1:5" x14ac:dyDescent="0.25">
      <c r="A201">
        <v>200</v>
      </c>
      <c r="C201" s="4">
        <v>2</v>
      </c>
      <c r="E201" s="3">
        <v>4</v>
      </c>
    </row>
    <row r="202" spans="1:5" x14ac:dyDescent="0.25">
      <c r="A202">
        <v>201</v>
      </c>
      <c r="C202" s="4">
        <v>2</v>
      </c>
      <c r="E202" s="3">
        <v>4</v>
      </c>
    </row>
    <row r="203" spans="1:5" x14ac:dyDescent="0.25">
      <c r="A203">
        <v>202</v>
      </c>
      <c r="C203" s="4">
        <v>2</v>
      </c>
      <c r="E203" s="3">
        <v>4</v>
      </c>
    </row>
    <row r="204" spans="1:5" x14ac:dyDescent="0.25">
      <c r="A204">
        <v>203</v>
      </c>
      <c r="C204" s="4">
        <v>2</v>
      </c>
      <c r="E204" s="3">
        <v>4</v>
      </c>
    </row>
    <row r="205" spans="1:5" x14ac:dyDescent="0.25">
      <c r="A205">
        <v>204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  <c r="D208" s="5">
        <v>3</v>
      </c>
    </row>
    <row r="209" spans="1:5" x14ac:dyDescent="0.25">
      <c r="A209">
        <v>208</v>
      </c>
      <c r="C209" s="4">
        <v>2</v>
      </c>
      <c r="D209" s="5">
        <v>3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B215" s="2">
        <v>1</v>
      </c>
      <c r="D215" s="5">
        <v>3</v>
      </c>
      <c r="E215" s="3">
        <v>4</v>
      </c>
    </row>
    <row r="216" spans="1:5" x14ac:dyDescent="0.25">
      <c r="A216">
        <v>215</v>
      </c>
      <c r="B216" s="2">
        <v>1</v>
      </c>
      <c r="D216" s="5">
        <v>3</v>
      </c>
      <c r="E216" s="3">
        <v>4</v>
      </c>
    </row>
    <row r="217" spans="1:5" x14ac:dyDescent="0.25">
      <c r="A217">
        <v>216</v>
      </c>
      <c r="B217" s="2">
        <v>1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D222" s="5">
        <v>3</v>
      </c>
      <c r="E222" s="3">
        <v>4</v>
      </c>
    </row>
    <row r="223" spans="1:5" x14ac:dyDescent="0.25">
      <c r="A223">
        <v>222</v>
      </c>
      <c r="B223" s="2">
        <v>1</v>
      </c>
      <c r="D223" s="5">
        <v>3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E227" s="3">
        <v>4</v>
      </c>
    </row>
    <row r="228" spans="1:5" x14ac:dyDescent="0.25">
      <c r="A228">
        <v>227</v>
      </c>
      <c r="B228" s="2">
        <v>1</v>
      </c>
      <c r="E228" s="3">
        <v>4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B230" s="2">
        <v>1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C234" s="4">
        <v>2</v>
      </c>
      <c r="D234" s="5">
        <v>3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B243" s="2">
        <v>1</v>
      </c>
      <c r="C243" s="4">
        <v>2</v>
      </c>
      <c r="D243" s="5">
        <v>3</v>
      </c>
    </row>
    <row r="244" spans="1:5" x14ac:dyDescent="0.25">
      <c r="A244">
        <v>243</v>
      </c>
      <c r="B244" s="2">
        <v>1</v>
      </c>
      <c r="D244" s="5">
        <v>3</v>
      </c>
    </row>
    <row r="245" spans="1:5" x14ac:dyDescent="0.25">
      <c r="A245">
        <v>244</v>
      </c>
      <c r="B245" s="2">
        <v>1</v>
      </c>
      <c r="D245" s="5">
        <v>3</v>
      </c>
    </row>
    <row r="246" spans="1:5" x14ac:dyDescent="0.25">
      <c r="A246">
        <v>245</v>
      </c>
      <c r="B246" s="2">
        <v>1</v>
      </c>
      <c r="D246" s="5">
        <v>3</v>
      </c>
      <c r="E246" s="3">
        <v>4</v>
      </c>
    </row>
    <row r="247" spans="1:5" x14ac:dyDescent="0.25">
      <c r="A247">
        <v>246</v>
      </c>
      <c r="B247" s="2">
        <v>1</v>
      </c>
      <c r="D247" s="5">
        <v>3</v>
      </c>
      <c r="E247" s="3">
        <v>4</v>
      </c>
    </row>
    <row r="248" spans="1:5" x14ac:dyDescent="0.25">
      <c r="A248">
        <v>247</v>
      </c>
      <c r="B248" s="2">
        <v>1</v>
      </c>
      <c r="D248" s="5">
        <v>3</v>
      </c>
      <c r="E248" s="3">
        <v>4</v>
      </c>
    </row>
    <row r="249" spans="1:5" x14ac:dyDescent="0.25">
      <c r="A249">
        <v>248</v>
      </c>
      <c r="B249" s="2">
        <v>1</v>
      </c>
      <c r="D249" s="5">
        <v>3</v>
      </c>
      <c r="E249" s="3">
        <v>4</v>
      </c>
    </row>
    <row r="250" spans="1:5" x14ac:dyDescent="0.25">
      <c r="A250">
        <v>249</v>
      </c>
      <c r="B250" s="2">
        <v>1</v>
      </c>
      <c r="D250" s="5">
        <v>3</v>
      </c>
      <c r="E250" s="3">
        <v>4</v>
      </c>
    </row>
    <row r="251" spans="1:5" x14ac:dyDescent="0.25">
      <c r="A251">
        <v>250</v>
      </c>
      <c r="B251" s="2">
        <v>1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C259" s="4">
        <v>2</v>
      </c>
      <c r="E259" s="3">
        <v>4</v>
      </c>
    </row>
    <row r="260" spans="1:5" x14ac:dyDescent="0.25">
      <c r="A260">
        <v>259</v>
      </c>
      <c r="C260" s="4">
        <v>2</v>
      </c>
      <c r="E260" s="3">
        <v>4</v>
      </c>
    </row>
    <row r="261" spans="1:5" x14ac:dyDescent="0.25">
      <c r="A261">
        <v>260</v>
      </c>
      <c r="C261" s="4">
        <v>2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C263" s="4">
        <v>2</v>
      </c>
      <c r="D263" s="5">
        <v>3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B271" s="2">
        <v>1</v>
      </c>
      <c r="C271" s="4">
        <v>2</v>
      </c>
      <c r="D271" s="5">
        <v>3</v>
      </c>
    </row>
    <row r="272" spans="1:5" x14ac:dyDescent="0.25">
      <c r="A272">
        <v>271</v>
      </c>
      <c r="B272" s="2">
        <v>1</v>
      </c>
      <c r="C272" s="4">
        <v>2</v>
      </c>
      <c r="D272" s="5">
        <v>3</v>
      </c>
    </row>
    <row r="273" spans="1:5" x14ac:dyDescent="0.25">
      <c r="A273">
        <v>272</v>
      </c>
      <c r="B273" s="2">
        <v>1</v>
      </c>
      <c r="C273" s="4">
        <v>2</v>
      </c>
      <c r="D273" s="5">
        <v>3</v>
      </c>
    </row>
    <row r="274" spans="1:5" x14ac:dyDescent="0.25">
      <c r="A274">
        <v>273</v>
      </c>
      <c r="B274" s="2">
        <v>1</v>
      </c>
      <c r="D274" s="5">
        <v>3</v>
      </c>
    </row>
    <row r="275" spans="1:5" x14ac:dyDescent="0.25">
      <c r="A275">
        <v>274</v>
      </c>
      <c r="B275" s="2">
        <v>1</v>
      </c>
      <c r="D275" s="5">
        <v>3</v>
      </c>
    </row>
    <row r="276" spans="1:5" x14ac:dyDescent="0.25">
      <c r="A276">
        <v>275</v>
      </c>
      <c r="B276" s="2">
        <v>1</v>
      </c>
      <c r="D276" s="5">
        <v>3</v>
      </c>
    </row>
    <row r="277" spans="1:5" x14ac:dyDescent="0.25">
      <c r="A277">
        <v>276</v>
      </c>
      <c r="B277" s="2">
        <v>1</v>
      </c>
      <c r="D277" s="5">
        <v>3</v>
      </c>
    </row>
    <row r="278" spans="1:5" x14ac:dyDescent="0.25">
      <c r="A278">
        <v>277</v>
      </c>
      <c r="B278" s="2">
        <v>1</v>
      </c>
      <c r="D278" s="5">
        <v>3</v>
      </c>
    </row>
    <row r="279" spans="1:5" x14ac:dyDescent="0.25">
      <c r="A279">
        <v>278</v>
      </c>
      <c r="B279" s="2">
        <v>1</v>
      </c>
      <c r="D279" s="5">
        <v>3</v>
      </c>
      <c r="E279" s="3">
        <v>4</v>
      </c>
    </row>
    <row r="280" spans="1:5" x14ac:dyDescent="0.25">
      <c r="A280">
        <v>279</v>
      </c>
      <c r="B280" s="2">
        <v>1</v>
      </c>
      <c r="D280" s="5">
        <v>3</v>
      </c>
      <c r="E280" s="3">
        <v>4</v>
      </c>
    </row>
    <row r="281" spans="1:5" x14ac:dyDescent="0.25">
      <c r="A281">
        <v>280</v>
      </c>
      <c r="B281" s="2">
        <v>1</v>
      </c>
      <c r="D281" s="5">
        <v>3</v>
      </c>
      <c r="E281" s="3">
        <v>4</v>
      </c>
    </row>
    <row r="282" spans="1:5" x14ac:dyDescent="0.25">
      <c r="A282">
        <v>281</v>
      </c>
      <c r="B282" s="2">
        <v>1</v>
      </c>
      <c r="D282" s="5">
        <v>3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C288" s="4">
        <v>2</v>
      </c>
      <c r="E288" s="3">
        <v>4</v>
      </c>
    </row>
    <row r="289" spans="1:5" x14ac:dyDescent="0.25">
      <c r="A289">
        <v>288</v>
      </c>
      <c r="C289" s="4">
        <v>2</v>
      </c>
      <c r="E289" s="3">
        <v>4</v>
      </c>
    </row>
    <row r="290" spans="1:5" x14ac:dyDescent="0.25">
      <c r="A290">
        <v>289</v>
      </c>
      <c r="C290" s="4">
        <v>2</v>
      </c>
      <c r="E290" s="3">
        <v>4</v>
      </c>
    </row>
    <row r="291" spans="1:5" x14ac:dyDescent="0.25">
      <c r="A291">
        <v>290</v>
      </c>
      <c r="C291" s="4">
        <v>2</v>
      </c>
      <c r="E291" s="3">
        <v>4</v>
      </c>
    </row>
    <row r="292" spans="1:5" x14ac:dyDescent="0.25">
      <c r="A292">
        <v>291</v>
      </c>
      <c r="C292" s="4">
        <v>2</v>
      </c>
      <c r="E292" s="3">
        <v>4</v>
      </c>
    </row>
    <row r="293" spans="1:5" x14ac:dyDescent="0.25">
      <c r="A293">
        <v>292</v>
      </c>
      <c r="C293" s="4">
        <v>2</v>
      </c>
      <c r="E293" s="3">
        <v>4</v>
      </c>
    </row>
    <row r="294" spans="1:5" x14ac:dyDescent="0.25">
      <c r="A294">
        <v>293</v>
      </c>
      <c r="C294" s="4">
        <v>2</v>
      </c>
      <c r="E294" s="3">
        <v>4</v>
      </c>
    </row>
    <row r="295" spans="1:5" x14ac:dyDescent="0.25">
      <c r="A295">
        <v>294</v>
      </c>
      <c r="C295" s="4">
        <v>2</v>
      </c>
      <c r="D295" s="5">
        <v>3</v>
      </c>
      <c r="E295" s="3">
        <v>4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  <c r="D298" s="5">
        <v>3</v>
      </c>
    </row>
    <row r="299" spans="1:5" x14ac:dyDescent="0.25">
      <c r="A299">
        <v>298</v>
      </c>
      <c r="C299" s="4">
        <v>2</v>
      </c>
      <c r="D299" s="5">
        <v>3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B303" s="2">
        <v>1</v>
      </c>
      <c r="C303" s="4">
        <v>2</v>
      </c>
      <c r="D303" s="5">
        <v>3</v>
      </c>
    </row>
    <row r="304" spans="1:5" x14ac:dyDescent="0.25">
      <c r="A304">
        <v>303</v>
      </c>
      <c r="B304" s="2">
        <v>1</v>
      </c>
      <c r="C304" s="4">
        <v>2</v>
      </c>
      <c r="D304" s="5">
        <v>3</v>
      </c>
    </row>
    <row r="305" spans="1:5" x14ac:dyDescent="0.25">
      <c r="A305">
        <v>304</v>
      </c>
      <c r="B305" s="2">
        <v>1</v>
      </c>
      <c r="C305" s="4">
        <v>2</v>
      </c>
      <c r="D305" s="5">
        <v>3</v>
      </c>
    </row>
    <row r="306" spans="1:5" x14ac:dyDescent="0.25">
      <c r="A306">
        <v>305</v>
      </c>
      <c r="B306" s="2">
        <v>1</v>
      </c>
      <c r="C306" s="4">
        <v>2</v>
      </c>
      <c r="D306" s="5">
        <v>3</v>
      </c>
    </row>
    <row r="307" spans="1:5" x14ac:dyDescent="0.25">
      <c r="A307">
        <v>306</v>
      </c>
      <c r="B307" s="2">
        <v>1</v>
      </c>
      <c r="D307" s="5">
        <v>3</v>
      </c>
    </row>
    <row r="308" spans="1:5" x14ac:dyDescent="0.25">
      <c r="A308">
        <v>307</v>
      </c>
      <c r="B308" s="2">
        <v>1</v>
      </c>
      <c r="D308" s="5">
        <v>3</v>
      </c>
    </row>
    <row r="309" spans="1:5" x14ac:dyDescent="0.25">
      <c r="A309">
        <v>308</v>
      </c>
      <c r="B309" s="2">
        <v>1</v>
      </c>
      <c r="D309" s="5">
        <v>3</v>
      </c>
    </row>
    <row r="310" spans="1:5" x14ac:dyDescent="0.25">
      <c r="A310">
        <v>309</v>
      </c>
      <c r="B310" s="2">
        <v>1</v>
      </c>
      <c r="D310" s="5">
        <v>3</v>
      </c>
      <c r="E310" s="3">
        <v>4</v>
      </c>
    </row>
    <row r="311" spans="1:5" x14ac:dyDescent="0.25">
      <c r="A311">
        <v>310</v>
      </c>
      <c r="B311" s="2">
        <v>1</v>
      </c>
      <c r="D311" s="5">
        <v>3</v>
      </c>
      <c r="E311" s="3">
        <v>4</v>
      </c>
    </row>
    <row r="312" spans="1:5" x14ac:dyDescent="0.25">
      <c r="A312">
        <v>311</v>
      </c>
      <c r="B312" s="2">
        <v>1</v>
      </c>
      <c r="D312" s="5">
        <v>3</v>
      </c>
      <c r="E312" s="3">
        <v>4</v>
      </c>
    </row>
    <row r="313" spans="1:5" x14ac:dyDescent="0.25">
      <c r="A313">
        <v>312</v>
      </c>
      <c r="B313" s="2">
        <v>1</v>
      </c>
      <c r="D313" s="5">
        <v>3</v>
      </c>
      <c r="E313" s="3">
        <v>4</v>
      </c>
    </row>
    <row r="314" spans="1:5" x14ac:dyDescent="0.25">
      <c r="A314">
        <v>313</v>
      </c>
      <c r="B314" s="2">
        <v>1</v>
      </c>
      <c r="D314" s="5">
        <v>3</v>
      </c>
      <c r="E314" s="3">
        <v>4</v>
      </c>
    </row>
    <row r="315" spans="1:5" x14ac:dyDescent="0.25">
      <c r="A315">
        <v>314</v>
      </c>
      <c r="B315" s="2">
        <v>1</v>
      </c>
      <c r="D315" s="5">
        <v>3</v>
      </c>
      <c r="E315" s="3">
        <v>4</v>
      </c>
    </row>
    <row r="316" spans="1:5" x14ac:dyDescent="0.25">
      <c r="A316">
        <v>315</v>
      </c>
      <c r="B316" s="2">
        <v>1</v>
      </c>
      <c r="D316" s="5">
        <v>3</v>
      </c>
      <c r="E316" s="3">
        <v>4</v>
      </c>
    </row>
    <row r="317" spans="1:5" x14ac:dyDescent="0.25">
      <c r="A317">
        <v>316</v>
      </c>
      <c r="B317" s="2">
        <v>1</v>
      </c>
      <c r="D317" s="5">
        <v>3</v>
      </c>
      <c r="E317" s="3">
        <v>4</v>
      </c>
    </row>
    <row r="318" spans="1:5" x14ac:dyDescent="0.25">
      <c r="A318">
        <v>317</v>
      </c>
      <c r="B318" s="2">
        <v>1</v>
      </c>
      <c r="D318" s="5">
        <v>3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C321" s="4">
        <v>2</v>
      </c>
      <c r="E321" s="3">
        <v>4</v>
      </c>
    </row>
    <row r="322" spans="1:5" x14ac:dyDescent="0.25">
      <c r="A322">
        <v>321</v>
      </c>
      <c r="B322" s="2">
        <v>1</v>
      </c>
      <c r="C322" s="4">
        <v>2</v>
      </c>
      <c r="E322" s="3">
        <v>4</v>
      </c>
    </row>
    <row r="323" spans="1:5" x14ac:dyDescent="0.25">
      <c r="A323">
        <v>322</v>
      </c>
      <c r="B323" s="2">
        <v>1</v>
      </c>
      <c r="C323" s="4">
        <v>2</v>
      </c>
      <c r="E323" s="3">
        <v>4</v>
      </c>
    </row>
    <row r="324" spans="1:5" x14ac:dyDescent="0.25">
      <c r="A324">
        <v>323</v>
      </c>
      <c r="B324" s="2">
        <v>1</v>
      </c>
      <c r="C324" s="4">
        <v>2</v>
      </c>
      <c r="E324" s="3">
        <v>4</v>
      </c>
    </row>
    <row r="325" spans="1:5" x14ac:dyDescent="0.25">
      <c r="A325">
        <v>324</v>
      </c>
      <c r="C325" s="4">
        <v>2</v>
      </c>
      <c r="E325" s="3">
        <v>4</v>
      </c>
    </row>
    <row r="326" spans="1:5" x14ac:dyDescent="0.25">
      <c r="A326">
        <v>325</v>
      </c>
      <c r="C326" s="4">
        <v>2</v>
      </c>
      <c r="E326" s="3">
        <v>4</v>
      </c>
    </row>
    <row r="327" spans="1:5" x14ac:dyDescent="0.25">
      <c r="A327">
        <v>326</v>
      </c>
      <c r="C327" s="4">
        <v>2</v>
      </c>
      <c r="E327" s="3">
        <v>4</v>
      </c>
    </row>
    <row r="328" spans="1:5" x14ac:dyDescent="0.25">
      <c r="A328">
        <v>327</v>
      </c>
      <c r="C328" s="4">
        <v>2</v>
      </c>
      <c r="E328" s="3">
        <v>4</v>
      </c>
    </row>
    <row r="329" spans="1:5" x14ac:dyDescent="0.25">
      <c r="A329">
        <v>328</v>
      </c>
      <c r="C329" s="4">
        <v>2</v>
      </c>
      <c r="E329" s="3">
        <v>4</v>
      </c>
    </row>
    <row r="330" spans="1:5" x14ac:dyDescent="0.25">
      <c r="A330">
        <v>329</v>
      </c>
      <c r="C330" s="4">
        <v>2</v>
      </c>
      <c r="E330" s="3">
        <v>4</v>
      </c>
    </row>
    <row r="331" spans="1:5" x14ac:dyDescent="0.25">
      <c r="A331">
        <v>330</v>
      </c>
      <c r="C331" s="4">
        <v>2</v>
      </c>
      <c r="E331" s="3">
        <v>4</v>
      </c>
    </row>
    <row r="332" spans="1:5" x14ac:dyDescent="0.25">
      <c r="A332">
        <v>331</v>
      </c>
      <c r="C332" s="4">
        <v>2</v>
      </c>
      <c r="D332" s="5">
        <v>3</v>
      </c>
      <c r="E332" s="3">
        <v>4</v>
      </c>
    </row>
    <row r="333" spans="1:5" x14ac:dyDescent="0.25">
      <c r="A333">
        <v>332</v>
      </c>
      <c r="C333" s="4">
        <v>2</v>
      </c>
      <c r="D333" s="5">
        <v>3</v>
      </c>
      <c r="E333" s="3">
        <v>4</v>
      </c>
    </row>
    <row r="334" spans="1:5" x14ac:dyDescent="0.25">
      <c r="A334">
        <v>333</v>
      </c>
      <c r="C334" s="4">
        <v>2</v>
      </c>
      <c r="D334" s="5">
        <v>3</v>
      </c>
      <c r="E334" s="3">
        <v>4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6" x14ac:dyDescent="0.25">
      <c r="A337">
        <v>336</v>
      </c>
      <c r="B337" s="2">
        <v>1</v>
      </c>
      <c r="C337" s="4">
        <v>2</v>
      </c>
      <c r="D337" s="5">
        <v>3</v>
      </c>
    </row>
    <row r="338" spans="1:6" x14ac:dyDescent="0.25">
      <c r="A338">
        <v>337</v>
      </c>
      <c r="B338" s="2">
        <v>1</v>
      </c>
      <c r="C338" s="4">
        <v>2</v>
      </c>
      <c r="D338" s="5">
        <v>3</v>
      </c>
    </row>
    <row r="339" spans="1:6" x14ac:dyDescent="0.25">
      <c r="A339">
        <v>338</v>
      </c>
      <c r="B339" s="2">
        <v>1</v>
      </c>
      <c r="C339" s="4">
        <v>2</v>
      </c>
      <c r="D339" s="5">
        <v>3</v>
      </c>
    </row>
    <row r="340" spans="1:6" x14ac:dyDescent="0.25">
      <c r="A340">
        <v>339</v>
      </c>
      <c r="B340" s="2">
        <v>1</v>
      </c>
      <c r="C340" s="4">
        <v>2</v>
      </c>
      <c r="D340" s="5">
        <v>3</v>
      </c>
    </row>
    <row r="341" spans="1:6" x14ac:dyDescent="0.25">
      <c r="A341">
        <v>340</v>
      </c>
      <c r="B341" s="2">
        <v>1</v>
      </c>
      <c r="C341" s="4">
        <v>2</v>
      </c>
      <c r="D341" s="5">
        <v>3</v>
      </c>
    </row>
    <row r="342" spans="1:6" x14ac:dyDescent="0.25">
      <c r="A342">
        <v>341</v>
      </c>
      <c r="B342" s="2">
        <v>1</v>
      </c>
      <c r="C342" s="4">
        <v>2</v>
      </c>
      <c r="D342" s="5">
        <v>3</v>
      </c>
    </row>
    <row r="343" spans="1:6" x14ac:dyDescent="0.25">
      <c r="A343">
        <v>342</v>
      </c>
      <c r="B343" s="2">
        <v>1</v>
      </c>
      <c r="C343" s="4">
        <v>2</v>
      </c>
      <c r="D343" s="5">
        <v>3</v>
      </c>
    </row>
    <row r="344" spans="1:6" x14ac:dyDescent="0.25">
      <c r="A344">
        <v>343</v>
      </c>
      <c r="B344" s="2">
        <v>1</v>
      </c>
      <c r="D344" s="5">
        <v>3</v>
      </c>
    </row>
    <row r="345" spans="1:6" x14ac:dyDescent="0.25">
      <c r="A345">
        <v>344</v>
      </c>
      <c r="B345" s="2">
        <v>1</v>
      </c>
      <c r="D345" s="5">
        <v>3</v>
      </c>
      <c r="F345" t="s">
        <v>22</v>
      </c>
    </row>
    <row r="346" spans="1:6" x14ac:dyDescent="0.25">
      <c r="A346">
        <v>375</v>
      </c>
    </row>
    <row r="347" spans="1:6" x14ac:dyDescent="0.25">
      <c r="A347">
        <v>376</v>
      </c>
    </row>
    <row r="348" spans="1:6" x14ac:dyDescent="0.25">
      <c r="A348">
        <v>377</v>
      </c>
      <c r="F348" t="s">
        <v>22</v>
      </c>
    </row>
    <row r="349" spans="1:6" x14ac:dyDescent="0.25">
      <c r="A349">
        <v>378</v>
      </c>
      <c r="B349" s="2">
        <v>1</v>
      </c>
    </row>
    <row r="350" spans="1:6" x14ac:dyDescent="0.25">
      <c r="A350">
        <v>379</v>
      </c>
      <c r="B350" s="2">
        <v>1</v>
      </c>
    </row>
    <row r="351" spans="1:6" x14ac:dyDescent="0.25">
      <c r="A351">
        <v>380</v>
      </c>
      <c r="B351" s="2">
        <v>1</v>
      </c>
    </row>
    <row r="352" spans="1:6" x14ac:dyDescent="0.25">
      <c r="A352">
        <v>381</v>
      </c>
      <c r="B352" s="2">
        <v>1</v>
      </c>
    </row>
    <row r="353" spans="1:5" x14ac:dyDescent="0.25">
      <c r="A353">
        <v>382</v>
      </c>
      <c r="B353" s="2">
        <v>1</v>
      </c>
    </row>
    <row r="354" spans="1:5" x14ac:dyDescent="0.25">
      <c r="A354">
        <v>383</v>
      </c>
      <c r="B354" s="2">
        <v>1</v>
      </c>
    </row>
    <row r="355" spans="1:5" x14ac:dyDescent="0.25">
      <c r="A355">
        <v>384</v>
      </c>
      <c r="B355" s="2">
        <v>1</v>
      </c>
      <c r="E355" s="3">
        <v>4</v>
      </c>
    </row>
    <row r="356" spans="1:5" x14ac:dyDescent="0.25">
      <c r="A356">
        <v>385</v>
      </c>
      <c r="B356" s="2">
        <v>1</v>
      </c>
      <c r="E356" s="3">
        <v>4</v>
      </c>
    </row>
    <row r="357" spans="1:5" x14ac:dyDescent="0.25">
      <c r="A357">
        <v>386</v>
      </c>
      <c r="B357" s="2">
        <v>1</v>
      </c>
      <c r="E357" s="3">
        <v>4</v>
      </c>
    </row>
    <row r="358" spans="1:5" x14ac:dyDescent="0.25">
      <c r="A358">
        <v>387</v>
      </c>
      <c r="B358" s="2">
        <v>1</v>
      </c>
      <c r="E358" s="3">
        <v>4</v>
      </c>
    </row>
    <row r="359" spans="1:5" x14ac:dyDescent="0.25">
      <c r="A359">
        <v>388</v>
      </c>
      <c r="B359" s="2">
        <v>1</v>
      </c>
      <c r="E359" s="3">
        <v>4</v>
      </c>
    </row>
    <row r="360" spans="1:5" x14ac:dyDescent="0.25">
      <c r="A360">
        <v>389</v>
      </c>
      <c r="B360" s="2">
        <v>1</v>
      </c>
      <c r="E360" s="3">
        <v>4</v>
      </c>
    </row>
    <row r="361" spans="1:5" x14ac:dyDescent="0.25">
      <c r="A361">
        <v>390</v>
      </c>
      <c r="B361" s="2">
        <v>1</v>
      </c>
      <c r="E361" s="3">
        <v>4</v>
      </c>
    </row>
    <row r="362" spans="1:5" x14ac:dyDescent="0.25">
      <c r="A362">
        <v>391</v>
      </c>
      <c r="B362" s="2">
        <v>1</v>
      </c>
      <c r="C362" s="4">
        <v>2</v>
      </c>
      <c r="E362" s="3">
        <v>4</v>
      </c>
    </row>
    <row r="363" spans="1:5" x14ac:dyDescent="0.25">
      <c r="A363">
        <v>392</v>
      </c>
      <c r="B363" s="2">
        <v>1</v>
      </c>
      <c r="C363" s="4">
        <v>2</v>
      </c>
      <c r="E363" s="3">
        <v>4</v>
      </c>
    </row>
    <row r="364" spans="1:5" x14ac:dyDescent="0.25">
      <c r="A364">
        <v>393</v>
      </c>
      <c r="C364" s="4">
        <v>2</v>
      </c>
      <c r="E364" s="3">
        <v>4</v>
      </c>
    </row>
    <row r="365" spans="1:5" x14ac:dyDescent="0.25">
      <c r="A365">
        <v>394</v>
      </c>
      <c r="C365" s="4">
        <v>2</v>
      </c>
      <c r="E365" s="3">
        <v>4</v>
      </c>
    </row>
    <row r="366" spans="1:5" x14ac:dyDescent="0.25">
      <c r="A366">
        <v>395</v>
      </c>
      <c r="C366" s="4">
        <v>2</v>
      </c>
      <c r="E366" s="3">
        <v>4</v>
      </c>
    </row>
    <row r="367" spans="1:5" x14ac:dyDescent="0.25">
      <c r="A367">
        <v>396</v>
      </c>
      <c r="C367" s="4">
        <v>2</v>
      </c>
      <c r="E367" s="3">
        <v>4</v>
      </c>
    </row>
    <row r="368" spans="1:5" x14ac:dyDescent="0.25">
      <c r="A368">
        <v>397</v>
      </c>
      <c r="C368" s="4">
        <v>2</v>
      </c>
      <c r="E368" s="3">
        <v>4</v>
      </c>
    </row>
    <row r="369" spans="1:5" x14ac:dyDescent="0.25">
      <c r="A369">
        <v>398</v>
      </c>
      <c r="C369" s="4">
        <v>2</v>
      </c>
      <c r="D369" s="5">
        <v>3</v>
      </c>
    </row>
    <row r="370" spans="1:5" x14ac:dyDescent="0.25">
      <c r="A370">
        <v>399</v>
      </c>
      <c r="C370" s="4">
        <v>2</v>
      </c>
      <c r="D370" s="5">
        <v>3</v>
      </c>
    </row>
    <row r="371" spans="1:5" x14ac:dyDescent="0.25">
      <c r="A371">
        <v>400</v>
      </c>
      <c r="C371" s="4">
        <v>2</v>
      </c>
      <c r="D371" s="5">
        <v>3</v>
      </c>
    </row>
    <row r="372" spans="1:5" x14ac:dyDescent="0.25">
      <c r="A372">
        <v>401</v>
      </c>
      <c r="C372" s="4">
        <v>2</v>
      </c>
      <c r="D372" s="5">
        <v>3</v>
      </c>
    </row>
    <row r="373" spans="1:5" x14ac:dyDescent="0.25">
      <c r="A373">
        <v>402</v>
      </c>
      <c r="C373" s="4">
        <v>2</v>
      </c>
      <c r="D373" s="5">
        <v>3</v>
      </c>
    </row>
    <row r="374" spans="1:5" x14ac:dyDescent="0.25">
      <c r="A374">
        <v>403</v>
      </c>
      <c r="B374" s="2">
        <v>1</v>
      </c>
      <c r="C374" s="4">
        <v>2</v>
      </c>
      <c r="D374" s="5">
        <v>3</v>
      </c>
    </row>
    <row r="375" spans="1:5" x14ac:dyDescent="0.25">
      <c r="A375">
        <v>404</v>
      </c>
      <c r="B375" s="2">
        <v>1</v>
      </c>
      <c r="C375" s="4">
        <v>2</v>
      </c>
      <c r="D375" s="5">
        <v>3</v>
      </c>
    </row>
    <row r="376" spans="1:5" x14ac:dyDescent="0.25">
      <c r="A376">
        <v>405</v>
      </c>
      <c r="B376" s="2">
        <v>1</v>
      </c>
      <c r="D376" s="5">
        <v>3</v>
      </c>
    </row>
    <row r="377" spans="1:5" x14ac:dyDescent="0.25">
      <c r="A377">
        <v>406</v>
      </c>
      <c r="B377" s="2">
        <v>1</v>
      </c>
      <c r="D377" s="5">
        <v>3</v>
      </c>
    </row>
    <row r="378" spans="1:5" x14ac:dyDescent="0.25">
      <c r="A378">
        <v>407</v>
      </c>
      <c r="B378" s="2">
        <v>1</v>
      </c>
      <c r="D378" s="5">
        <v>3</v>
      </c>
    </row>
    <row r="379" spans="1:5" x14ac:dyDescent="0.25">
      <c r="A379">
        <v>408</v>
      </c>
      <c r="B379" s="2">
        <v>1</v>
      </c>
      <c r="D379" s="5">
        <v>3</v>
      </c>
    </row>
    <row r="380" spans="1:5" x14ac:dyDescent="0.25">
      <c r="A380">
        <v>409</v>
      </c>
      <c r="B380" s="2">
        <v>1</v>
      </c>
      <c r="D380" s="5">
        <v>3</v>
      </c>
    </row>
    <row r="381" spans="1:5" x14ac:dyDescent="0.25">
      <c r="A381">
        <v>410</v>
      </c>
      <c r="B381" s="2">
        <v>1</v>
      </c>
      <c r="D381" s="5">
        <v>3</v>
      </c>
    </row>
    <row r="382" spans="1:5" x14ac:dyDescent="0.25">
      <c r="A382">
        <v>411</v>
      </c>
      <c r="B382" s="2">
        <v>1</v>
      </c>
      <c r="D382" s="5">
        <v>3</v>
      </c>
      <c r="E382" s="3">
        <v>4</v>
      </c>
    </row>
    <row r="383" spans="1:5" x14ac:dyDescent="0.25">
      <c r="A383">
        <v>412</v>
      </c>
      <c r="B383" s="2">
        <v>1</v>
      </c>
      <c r="D383" s="5">
        <v>3</v>
      </c>
      <c r="E383" s="3">
        <v>4</v>
      </c>
    </row>
    <row r="384" spans="1:5" x14ac:dyDescent="0.25">
      <c r="A384">
        <v>413</v>
      </c>
      <c r="B384" s="2">
        <v>1</v>
      </c>
      <c r="E384" s="3">
        <v>4</v>
      </c>
    </row>
    <row r="385" spans="1:5" x14ac:dyDescent="0.25">
      <c r="A385">
        <v>414</v>
      </c>
      <c r="B385" s="2">
        <v>1</v>
      </c>
      <c r="E385" s="3">
        <v>4</v>
      </c>
    </row>
    <row r="386" spans="1:5" x14ac:dyDescent="0.25">
      <c r="A386">
        <v>415</v>
      </c>
      <c r="B386" s="2">
        <v>1</v>
      </c>
      <c r="E386" s="3">
        <v>4</v>
      </c>
    </row>
    <row r="387" spans="1:5" x14ac:dyDescent="0.25">
      <c r="A387">
        <v>416</v>
      </c>
      <c r="E387" s="3">
        <v>4</v>
      </c>
    </row>
    <row r="388" spans="1:5" x14ac:dyDescent="0.25">
      <c r="A388">
        <v>417</v>
      </c>
      <c r="C388" s="4">
        <v>2</v>
      </c>
      <c r="E388" s="3">
        <v>4</v>
      </c>
    </row>
    <row r="389" spans="1:5" x14ac:dyDescent="0.25">
      <c r="A389">
        <v>418</v>
      </c>
      <c r="C389" s="4">
        <v>2</v>
      </c>
      <c r="E389" s="3">
        <v>4</v>
      </c>
    </row>
    <row r="390" spans="1:5" x14ac:dyDescent="0.25">
      <c r="A390">
        <v>419</v>
      </c>
      <c r="C390" s="4">
        <v>2</v>
      </c>
      <c r="E390" s="3">
        <v>4</v>
      </c>
    </row>
    <row r="391" spans="1:5" x14ac:dyDescent="0.25">
      <c r="A391">
        <v>420</v>
      </c>
      <c r="C391" s="4">
        <v>2</v>
      </c>
      <c r="E391" s="3">
        <v>4</v>
      </c>
    </row>
    <row r="392" spans="1:5" x14ac:dyDescent="0.25">
      <c r="A392">
        <v>421</v>
      </c>
      <c r="C392" s="4">
        <v>2</v>
      </c>
      <c r="E392" s="3">
        <v>4</v>
      </c>
    </row>
    <row r="393" spans="1:5" x14ac:dyDescent="0.25">
      <c r="A393">
        <v>422</v>
      </c>
      <c r="C393" s="4">
        <v>2</v>
      </c>
      <c r="E393" s="3">
        <v>4</v>
      </c>
    </row>
    <row r="394" spans="1:5" x14ac:dyDescent="0.25">
      <c r="A394">
        <v>423</v>
      </c>
      <c r="C394" s="4">
        <v>2</v>
      </c>
      <c r="D394" s="5">
        <v>3</v>
      </c>
      <c r="E394" s="3">
        <v>4</v>
      </c>
    </row>
    <row r="395" spans="1:5" x14ac:dyDescent="0.25">
      <c r="A395">
        <v>424</v>
      </c>
      <c r="C395" s="4">
        <v>2</v>
      </c>
      <c r="D395" s="5">
        <v>3</v>
      </c>
    </row>
    <row r="396" spans="1:5" x14ac:dyDescent="0.25">
      <c r="A396">
        <v>425</v>
      </c>
      <c r="C396" s="4">
        <v>2</v>
      </c>
      <c r="D396" s="5">
        <v>3</v>
      </c>
    </row>
    <row r="397" spans="1:5" x14ac:dyDescent="0.25">
      <c r="A397">
        <v>426</v>
      </c>
      <c r="C397" s="4">
        <v>2</v>
      </c>
      <c r="D397" s="5">
        <v>3</v>
      </c>
    </row>
    <row r="398" spans="1:5" x14ac:dyDescent="0.25">
      <c r="A398">
        <v>427</v>
      </c>
      <c r="C398" s="4">
        <v>2</v>
      </c>
      <c r="D398" s="5">
        <v>3</v>
      </c>
    </row>
    <row r="399" spans="1:5" x14ac:dyDescent="0.25">
      <c r="A399">
        <v>428</v>
      </c>
      <c r="C399" s="4">
        <v>2</v>
      </c>
      <c r="D399" s="5">
        <v>3</v>
      </c>
    </row>
    <row r="400" spans="1:5" x14ac:dyDescent="0.25">
      <c r="A400">
        <v>429</v>
      </c>
      <c r="B400" s="2">
        <v>1</v>
      </c>
      <c r="D400" s="5">
        <v>3</v>
      </c>
    </row>
    <row r="401" spans="1:5" x14ac:dyDescent="0.25">
      <c r="A401">
        <v>430</v>
      </c>
      <c r="B401" s="2">
        <v>1</v>
      </c>
      <c r="D401" s="5">
        <v>3</v>
      </c>
    </row>
    <row r="402" spans="1:5" x14ac:dyDescent="0.25">
      <c r="A402">
        <v>431</v>
      </c>
      <c r="B402" s="2">
        <v>1</v>
      </c>
      <c r="D402" s="5">
        <v>3</v>
      </c>
    </row>
    <row r="403" spans="1:5" x14ac:dyDescent="0.25">
      <c r="A403">
        <v>432</v>
      </c>
      <c r="B403" s="2">
        <v>1</v>
      </c>
      <c r="D403" s="5">
        <v>3</v>
      </c>
    </row>
    <row r="404" spans="1:5" x14ac:dyDescent="0.25">
      <c r="A404">
        <v>433</v>
      </c>
      <c r="B404" s="2">
        <v>1</v>
      </c>
      <c r="D404" s="5">
        <v>3</v>
      </c>
    </row>
    <row r="405" spans="1:5" x14ac:dyDescent="0.25">
      <c r="A405">
        <v>434</v>
      </c>
      <c r="B405" s="2">
        <v>1</v>
      </c>
      <c r="D405" s="5">
        <v>3</v>
      </c>
    </row>
    <row r="406" spans="1:5" x14ac:dyDescent="0.25">
      <c r="A406">
        <v>435</v>
      </c>
      <c r="B406" s="2">
        <v>1</v>
      </c>
      <c r="D406" s="5">
        <v>3</v>
      </c>
      <c r="E406" s="3">
        <v>4</v>
      </c>
    </row>
    <row r="407" spans="1:5" x14ac:dyDescent="0.25">
      <c r="A407">
        <v>436</v>
      </c>
      <c r="B407" s="2">
        <v>1</v>
      </c>
      <c r="D407" s="5">
        <v>3</v>
      </c>
      <c r="E407" s="3">
        <v>4</v>
      </c>
    </row>
    <row r="408" spans="1:5" x14ac:dyDescent="0.25">
      <c r="A408">
        <v>437</v>
      </c>
      <c r="B408" s="2">
        <v>1</v>
      </c>
      <c r="D408" s="5">
        <v>3</v>
      </c>
      <c r="E408" s="3">
        <v>4</v>
      </c>
    </row>
    <row r="409" spans="1:5" x14ac:dyDescent="0.25">
      <c r="A409">
        <v>438</v>
      </c>
      <c r="B409" s="2">
        <v>1</v>
      </c>
      <c r="D409" s="5">
        <v>3</v>
      </c>
      <c r="E409" s="3">
        <v>4</v>
      </c>
    </row>
    <row r="410" spans="1:5" x14ac:dyDescent="0.25">
      <c r="A410">
        <v>439</v>
      </c>
      <c r="B410" s="2">
        <v>1</v>
      </c>
      <c r="E410" s="3">
        <v>4</v>
      </c>
    </row>
    <row r="411" spans="1:5" x14ac:dyDescent="0.25">
      <c r="A411">
        <v>440</v>
      </c>
      <c r="B411" s="2">
        <v>1</v>
      </c>
      <c r="E411" s="3">
        <v>4</v>
      </c>
    </row>
    <row r="412" spans="1:5" x14ac:dyDescent="0.25">
      <c r="A412">
        <v>441</v>
      </c>
      <c r="B412" s="2">
        <v>1</v>
      </c>
      <c r="C412" s="4">
        <v>2</v>
      </c>
      <c r="E412" s="3">
        <v>4</v>
      </c>
    </row>
    <row r="413" spans="1:5" x14ac:dyDescent="0.25">
      <c r="A413">
        <v>442</v>
      </c>
      <c r="C413" s="4">
        <v>2</v>
      </c>
      <c r="E413" s="3">
        <v>4</v>
      </c>
    </row>
    <row r="414" spans="1:5" x14ac:dyDescent="0.25">
      <c r="A414">
        <v>443</v>
      </c>
      <c r="C414" s="4">
        <v>2</v>
      </c>
      <c r="E414" s="3">
        <v>4</v>
      </c>
    </row>
    <row r="415" spans="1:5" x14ac:dyDescent="0.25">
      <c r="A415">
        <v>444</v>
      </c>
      <c r="C415" s="4">
        <v>2</v>
      </c>
      <c r="E415" s="3">
        <v>4</v>
      </c>
    </row>
    <row r="416" spans="1:5" x14ac:dyDescent="0.25">
      <c r="A416">
        <v>445</v>
      </c>
      <c r="C416" s="4">
        <v>2</v>
      </c>
      <c r="E416" s="3">
        <v>4</v>
      </c>
    </row>
    <row r="417" spans="1:5" x14ac:dyDescent="0.25">
      <c r="A417">
        <v>446</v>
      </c>
      <c r="C417" s="4">
        <v>2</v>
      </c>
      <c r="E417" s="3">
        <v>4</v>
      </c>
    </row>
    <row r="418" spans="1:5" x14ac:dyDescent="0.25">
      <c r="A418">
        <v>447</v>
      </c>
      <c r="C418" s="4">
        <v>2</v>
      </c>
      <c r="E418" s="3">
        <v>4</v>
      </c>
    </row>
    <row r="419" spans="1:5" x14ac:dyDescent="0.25">
      <c r="A419">
        <v>448</v>
      </c>
      <c r="C419" s="4">
        <v>2</v>
      </c>
      <c r="E419" s="3">
        <v>4</v>
      </c>
    </row>
    <row r="420" spans="1:5" x14ac:dyDescent="0.25">
      <c r="A420">
        <v>449</v>
      </c>
      <c r="C420" s="4">
        <v>2</v>
      </c>
      <c r="D420" s="5">
        <v>3</v>
      </c>
    </row>
    <row r="421" spans="1:5" x14ac:dyDescent="0.25">
      <c r="A421">
        <v>450</v>
      </c>
      <c r="C421" s="4">
        <v>2</v>
      </c>
      <c r="D421" s="5">
        <v>3</v>
      </c>
    </row>
    <row r="422" spans="1:5" x14ac:dyDescent="0.25">
      <c r="A422">
        <v>451</v>
      </c>
      <c r="C422" s="4">
        <v>2</v>
      </c>
      <c r="D422" s="5">
        <v>3</v>
      </c>
    </row>
    <row r="423" spans="1:5" x14ac:dyDescent="0.25">
      <c r="A423">
        <v>452</v>
      </c>
      <c r="C423" s="4">
        <v>2</v>
      </c>
      <c r="D423" s="5">
        <v>3</v>
      </c>
    </row>
    <row r="424" spans="1:5" x14ac:dyDescent="0.25">
      <c r="A424">
        <v>453</v>
      </c>
      <c r="D424" s="5">
        <v>3</v>
      </c>
    </row>
    <row r="425" spans="1:5" x14ac:dyDescent="0.25">
      <c r="A425">
        <v>454</v>
      </c>
      <c r="D425" s="5">
        <v>3</v>
      </c>
    </row>
    <row r="426" spans="1:5" x14ac:dyDescent="0.25">
      <c r="A426">
        <v>455</v>
      </c>
      <c r="B426" s="2">
        <v>1</v>
      </c>
      <c r="D426" s="5">
        <v>3</v>
      </c>
    </row>
    <row r="427" spans="1:5" x14ac:dyDescent="0.25">
      <c r="A427">
        <v>456</v>
      </c>
      <c r="B427" s="2">
        <v>1</v>
      </c>
      <c r="D427" s="5">
        <v>3</v>
      </c>
    </row>
    <row r="428" spans="1:5" x14ac:dyDescent="0.25">
      <c r="A428">
        <v>457</v>
      </c>
      <c r="B428" s="2">
        <v>1</v>
      </c>
      <c r="D428" s="5">
        <v>3</v>
      </c>
    </row>
    <row r="429" spans="1:5" x14ac:dyDescent="0.25">
      <c r="A429">
        <v>458</v>
      </c>
      <c r="B429" s="2">
        <v>1</v>
      </c>
      <c r="D429" s="5">
        <v>3</v>
      </c>
    </row>
    <row r="430" spans="1:5" x14ac:dyDescent="0.25">
      <c r="A430">
        <v>459</v>
      </c>
      <c r="B430" s="2">
        <v>1</v>
      </c>
      <c r="D430" s="5">
        <v>3</v>
      </c>
    </row>
    <row r="431" spans="1:5" x14ac:dyDescent="0.25">
      <c r="A431">
        <v>460</v>
      </c>
      <c r="B431" s="2">
        <v>1</v>
      </c>
      <c r="D431" s="5">
        <v>3</v>
      </c>
      <c r="E431" s="3">
        <v>4</v>
      </c>
    </row>
    <row r="432" spans="1:5" x14ac:dyDescent="0.25">
      <c r="A432">
        <v>461</v>
      </c>
      <c r="B432" s="2">
        <v>1</v>
      </c>
      <c r="D432" s="5">
        <v>3</v>
      </c>
      <c r="E432" s="3">
        <v>4</v>
      </c>
    </row>
    <row r="433" spans="1:5" x14ac:dyDescent="0.25">
      <c r="A433">
        <v>462</v>
      </c>
      <c r="B433" s="2">
        <v>1</v>
      </c>
      <c r="D433" s="5">
        <v>3</v>
      </c>
      <c r="E433" s="3">
        <v>4</v>
      </c>
    </row>
    <row r="434" spans="1:5" x14ac:dyDescent="0.25">
      <c r="A434">
        <v>463</v>
      </c>
      <c r="B434" s="2">
        <v>1</v>
      </c>
      <c r="D434" s="5">
        <v>3</v>
      </c>
      <c r="E434" s="3">
        <v>4</v>
      </c>
    </row>
    <row r="435" spans="1:5" x14ac:dyDescent="0.25">
      <c r="A435">
        <v>464</v>
      </c>
      <c r="B435" s="2">
        <v>1</v>
      </c>
      <c r="E435" s="3">
        <v>4</v>
      </c>
    </row>
    <row r="436" spans="1:5" x14ac:dyDescent="0.25">
      <c r="A436">
        <v>465</v>
      </c>
      <c r="B436" s="2">
        <v>1</v>
      </c>
      <c r="E436" s="3">
        <v>4</v>
      </c>
    </row>
    <row r="437" spans="1:5" x14ac:dyDescent="0.25">
      <c r="A437">
        <v>466</v>
      </c>
      <c r="B437" s="2">
        <v>1</v>
      </c>
      <c r="C437" s="4">
        <v>2</v>
      </c>
      <c r="E437" s="3">
        <v>4</v>
      </c>
    </row>
    <row r="438" spans="1:5" x14ac:dyDescent="0.25">
      <c r="A438">
        <v>467</v>
      </c>
      <c r="C438" s="4">
        <v>2</v>
      </c>
      <c r="E438" s="3">
        <v>4</v>
      </c>
    </row>
    <row r="439" spans="1:5" x14ac:dyDescent="0.25">
      <c r="A439">
        <v>468</v>
      </c>
      <c r="C439" s="4">
        <v>2</v>
      </c>
      <c r="E439" s="3">
        <v>4</v>
      </c>
    </row>
    <row r="440" spans="1:5" x14ac:dyDescent="0.25">
      <c r="A440">
        <v>469</v>
      </c>
      <c r="C440" s="4">
        <v>2</v>
      </c>
      <c r="E440" s="3">
        <v>4</v>
      </c>
    </row>
    <row r="441" spans="1:5" x14ac:dyDescent="0.25">
      <c r="A441">
        <v>470</v>
      </c>
      <c r="C441" s="4">
        <v>2</v>
      </c>
      <c r="E441" s="3">
        <v>4</v>
      </c>
    </row>
    <row r="442" spans="1:5" x14ac:dyDescent="0.25">
      <c r="A442">
        <v>471</v>
      </c>
      <c r="C442" s="4">
        <v>2</v>
      </c>
      <c r="E442" s="3">
        <v>4</v>
      </c>
    </row>
    <row r="443" spans="1:5" x14ac:dyDescent="0.25">
      <c r="A443">
        <v>472</v>
      </c>
      <c r="C443" s="4">
        <v>2</v>
      </c>
      <c r="E443" s="3">
        <v>4</v>
      </c>
    </row>
    <row r="444" spans="1:5" x14ac:dyDescent="0.25">
      <c r="A444">
        <v>473</v>
      </c>
      <c r="C444" s="4">
        <v>2</v>
      </c>
    </row>
    <row r="445" spans="1:5" x14ac:dyDescent="0.25">
      <c r="A445">
        <v>474</v>
      </c>
      <c r="C445" s="4">
        <v>2</v>
      </c>
      <c r="D445" s="5">
        <v>3</v>
      </c>
    </row>
    <row r="446" spans="1:5" x14ac:dyDescent="0.25">
      <c r="A446">
        <v>475</v>
      </c>
      <c r="C446" s="4">
        <v>2</v>
      </c>
      <c r="D446" s="5">
        <v>3</v>
      </c>
    </row>
    <row r="447" spans="1:5" x14ac:dyDescent="0.25">
      <c r="A447">
        <v>476</v>
      </c>
      <c r="C447" s="4">
        <v>2</v>
      </c>
      <c r="D447" s="5">
        <v>3</v>
      </c>
    </row>
    <row r="448" spans="1:5" x14ac:dyDescent="0.25">
      <c r="A448">
        <v>477</v>
      </c>
      <c r="C448" s="4">
        <v>2</v>
      </c>
      <c r="D448" s="5">
        <v>3</v>
      </c>
    </row>
    <row r="449" spans="1:5" x14ac:dyDescent="0.25">
      <c r="A449">
        <v>478</v>
      </c>
      <c r="D449" s="5">
        <v>3</v>
      </c>
    </row>
    <row r="450" spans="1:5" x14ac:dyDescent="0.25">
      <c r="A450">
        <v>479</v>
      </c>
      <c r="D450" s="5">
        <v>3</v>
      </c>
    </row>
    <row r="451" spans="1:5" x14ac:dyDescent="0.25">
      <c r="A451">
        <v>480</v>
      </c>
      <c r="B451" s="2">
        <v>1</v>
      </c>
      <c r="D451" s="5">
        <v>3</v>
      </c>
    </row>
    <row r="452" spans="1:5" x14ac:dyDescent="0.25">
      <c r="A452">
        <v>481</v>
      </c>
      <c r="B452" s="2">
        <v>1</v>
      </c>
      <c r="D452" s="5">
        <v>3</v>
      </c>
    </row>
    <row r="453" spans="1:5" x14ac:dyDescent="0.25">
      <c r="A453">
        <v>482</v>
      </c>
      <c r="B453" s="2">
        <v>1</v>
      </c>
      <c r="D453" s="5">
        <v>3</v>
      </c>
    </row>
    <row r="454" spans="1:5" x14ac:dyDescent="0.25">
      <c r="A454">
        <v>483</v>
      </c>
      <c r="B454" s="2">
        <v>1</v>
      </c>
      <c r="D454" s="5">
        <v>3</v>
      </c>
    </row>
    <row r="455" spans="1:5" x14ac:dyDescent="0.25">
      <c r="A455">
        <v>484</v>
      </c>
      <c r="B455" s="2">
        <v>1</v>
      </c>
      <c r="D455" s="5">
        <v>3</v>
      </c>
    </row>
    <row r="456" spans="1:5" x14ac:dyDescent="0.25">
      <c r="A456">
        <v>485</v>
      </c>
      <c r="B456" s="2">
        <v>1</v>
      </c>
      <c r="D456" s="5">
        <v>3</v>
      </c>
      <c r="E456" s="3">
        <v>4</v>
      </c>
    </row>
    <row r="457" spans="1:5" x14ac:dyDescent="0.25">
      <c r="A457">
        <v>486</v>
      </c>
      <c r="B457" s="2">
        <v>1</v>
      </c>
      <c r="D457" s="5">
        <v>3</v>
      </c>
      <c r="E457" s="3">
        <v>4</v>
      </c>
    </row>
    <row r="458" spans="1:5" x14ac:dyDescent="0.25">
      <c r="A458">
        <v>487</v>
      </c>
      <c r="B458" s="2">
        <v>1</v>
      </c>
      <c r="D458" s="5">
        <v>3</v>
      </c>
      <c r="E458" s="3">
        <v>4</v>
      </c>
    </row>
    <row r="459" spans="1:5" x14ac:dyDescent="0.25">
      <c r="A459">
        <v>488</v>
      </c>
      <c r="B459" s="2">
        <v>1</v>
      </c>
      <c r="E459" s="3">
        <v>4</v>
      </c>
    </row>
    <row r="460" spans="1:5" x14ac:dyDescent="0.25">
      <c r="A460">
        <v>489</v>
      </c>
      <c r="B460" s="2">
        <v>1</v>
      </c>
      <c r="E460" s="3">
        <v>4</v>
      </c>
    </row>
    <row r="461" spans="1:5" x14ac:dyDescent="0.25">
      <c r="A461">
        <v>490</v>
      </c>
      <c r="B461" s="2">
        <v>1</v>
      </c>
      <c r="E461" s="3">
        <v>4</v>
      </c>
    </row>
    <row r="462" spans="1:5" x14ac:dyDescent="0.25">
      <c r="A462">
        <v>491</v>
      </c>
      <c r="B462" s="2">
        <v>1</v>
      </c>
      <c r="C462" s="4">
        <v>2</v>
      </c>
      <c r="E462" s="3">
        <v>4</v>
      </c>
    </row>
    <row r="463" spans="1:5" x14ac:dyDescent="0.25">
      <c r="A463">
        <v>492</v>
      </c>
      <c r="C463" s="4">
        <v>2</v>
      </c>
      <c r="E463" s="3">
        <v>4</v>
      </c>
    </row>
    <row r="464" spans="1:5" x14ac:dyDescent="0.25">
      <c r="A464">
        <v>493</v>
      </c>
      <c r="C464" s="4">
        <v>2</v>
      </c>
      <c r="E464" s="3">
        <v>4</v>
      </c>
    </row>
    <row r="465" spans="1:5" x14ac:dyDescent="0.25">
      <c r="A465">
        <v>494</v>
      </c>
      <c r="C465" s="4">
        <v>2</v>
      </c>
      <c r="E465" s="3">
        <v>4</v>
      </c>
    </row>
    <row r="466" spans="1:5" x14ac:dyDescent="0.25">
      <c r="A466">
        <v>495</v>
      </c>
      <c r="C466" s="4">
        <v>2</v>
      </c>
      <c r="E466" s="3">
        <v>4</v>
      </c>
    </row>
    <row r="467" spans="1:5" x14ac:dyDescent="0.25">
      <c r="A467">
        <v>496</v>
      </c>
      <c r="C467" s="4">
        <v>2</v>
      </c>
      <c r="E467" s="3">
        <v>4</v>
      </c>
    </row>
    <row r="468" spans="1:5" x14ac:dyDescent="0.25">
      <c r="A468">
        <v>497</v>
      </c>
      <c r="C468" s="4">
        <v>2</v>
      </c>
    </row>
    <row r="469" spans="1:5" x14ac:dyDescent="0.25">
      <c r="A469">
        <v>498</v>
      </c>
      <c r="C469" s="4">
        <v>2</v>
      </c>
    </row>
    <row r="470" spans="1:5" x14ac:dyDescent="0.25">
      <c r="A470">
        <v>499</v>
      </c>
      <c r="C470" s="4">
        <v>2</v>
      </c>
      <c r="D470" s="5">
        <v>3</v>
      </c>
    </row>
    <row r="471" spans="1:5" x14ac:dyDescent="0.25">
      <c r="A471">
        <v>500</v>
      </c>
      <c r="C471" s="4">
        <v>2</v>
      </c>
      <c r="D471" s="5">
        <v>3</v>
      </c>
    </row>
    <row r="472" spans="1:5" x14ac:dyDescent="0.25">
      <c r="A472">
        <v>501</v>
      </c>
      <c r="C472" s="4">
        <v>2</v>
      </c>
      <c r="D472" s="5">
        <v>3</v>
      </c>
    </row>
    <row r="473" spans="1:5" x14ac:dyDescent="0.25">
      <c r="A473">
        <v>502</v>
      </c>
      <c r="B473" s="2">
        <v>1</v>
      </c>
      <c r="C473" s="4">
        <v>2</v>
      </c>
      <c r="D473" s="5">
        <v>3</v>
      </c>
    </row>
    <row r="474" spans="1:5" x14ac:dyDescent="0.25">
      <c r="A474">
        <v>503</v>
      </c>
      <c r="B474" s="2">
        <v>1</v>
      </c>
      <c r="C474" s="4">
        <v>2</v>
      </c>
      <c r="D474" s="5">
        <v>3</v>
      </c>
    </row>
    <row r="475" spans="1:5" x14ac:dyDescent="0.25">
      <c r="A475">
        <v>504</v>
      </c>
      <c r="B475" s="2">
        <v>1</v>
      </c>
      <c r="D475" s="5">
        <v>3</v>
      </c>
    </row>
    <row r="476" spans="1:5" x14ac:dyDescent="0.25">
      <c r="A476">
        <v>505</v>
      </c>
      <c r="B476" s="2">
        <v>1</v>
      </c>
      <c r="D476" s="5">
        <v>3</v>
      </c>
    </row>
    <row r="477" spans="1:5" x14ac:dyDescent="0.25">
      <c r="A477">
        <v>506</v>
      </c>
      <c r="B477" s="2">
        <v>1</v>
      </c>
      <c r="D477" s="5">
        <v>3</v>
      </c>
    </row>
    <row r="478" spans="1:5" x14ac:dyDescent="0.25">
      <c r="A478">
        <v>507</v>
      </c>
      <c r="B478" s="2">
        <v>1</v>
      </c>
      <c r="D478" s="5">
        <v>3</v>
      </c>
    </row>
    <row r="479" spans="1:5" x14ac:dyDescent="0.25">
      <c r="A479">
        <v>508</v>
      </c>
      <c r="B479" s="2">
        <v>1</v>
      </c>
      <c r="D479" s="5">
        <v>3</v>
      </c>
    </row>
    <row r="480" spans="1:5" x14ac:dyDescent="0.25">
      <c r="A480">
        <v>509</v>
      </c>
      <c r="B480" s="2">
        <v>1</v>
      </c>
      <c r="D480" s="5">
        <v>3</v>
      </c>
    </row>
    <row r="481" spans="1:5" x14ac:dyDescent="0.25">
      <c r="A481">
        <v>510</v>
      </c>
      <c r="B481" s="2">
        <v>1</v>
      </c>
      <c r="D481" s="5">
        <v>3</v>
      </c>
      <c r="E481" s="3">
        <v>4</v>
      </c>
    </row>
    <row r="482" spans="1:5" x14ac:dyDescent="0.25">
      <c r="A482">
        <v>511</v>
      </c>
      <c r="B482" s="2">
        <v>1</v>
      </c>
      <c r="D482" s="5">
        <v>3</v>
      </c>
      <c r="E482" s="3">
        <v>4</v>
      </c>
    </row>
    <row r="483" spans="1:5" x14ac:dyDescent="0.25">
      <c r="A483">
        <v>512</v>
      </c>
      <c r="B483" s="2">
        <v>1</v>
      </c>
      <c r="E483" s="3">
        <v>4</v>
      </c>
    </row>
    <row r="484" spans="1:5" x14ac:dyDescent="0.25">
      <c r="A484">
        <v>513</v>
      </c>
      <c r="B484" s="2">
        <v>1</v>
      </c>
      <c r="E484" s="3">
        <v>4</v>
      </c>
    </row>
    <row r="485" spans="1:5" x14ac:dyDescent="0.25">
      <c r="A485">
        <v>514</v>
      </c>
      <c r="B485" s="2">
        <v>1</v>
      </c>
      <c r="E485" s="3">
        <v>4</v>
      </c>
    </row>
    <row r="486" spans="1:5" x14ac:dyDescent="0.25">
      <c r="A486">
        <v>515</v>
      </c>
      <c r="B486" s="2">
        <v>1</v>
      </c>
      <c r="E486" s="3">
        <v>4</v>
      </c>
    </row>
    <row r="487" spans="1:5" x14ac:dyDescent="0.25">
      <c r="A487">
        <v>516</v>
      </c>
      <c r="E487" s="3">
        <v>4</v>
      </c>
    </row>
    <row r="488" spans="1:5" x14ac:dyDescent="0.25">
      <c r="A488">
        <v>517</v>
      </c>
      <c r="C488" s="4">
        <v>2</v>
      </c>
      <c r="E488" s="3">
        <v>4</v>
      </c>
    </row>
    <row r="489" spans="1:5" x14ac:dyDescent="0.25">
      <c r="A489">
        <v>518</v>
      </c>
      <c r="C489" s="4">
        <v>2</v>
      </c>
      <c r="E489" s="3">
        <v>4</v>
      </c>
    </row>
    <row r="490" spans="1:5" x14ac:dyDescent="0.25">
      <c r="A490">
        <v>519</v>
      </c>
      <c r="C490" s="4">
        <v>2</v>
      </c>
      <c r="E490" s="3">
        <v>4</v>
      </c>
    </row>
    <row r="491" spans="1:5" x14ac:dyDescent="0.25">
      <c r="A491">
        <v>520</v>
      </c>
      <c r="C491" s="4">
        <v>2</v>
      </c>
      <c r="E491" s="3">
        <v>4</v>
      </c>
    </row>
    <row r="492" spans="1:5" x14ac:dyDescent="0.25">
      <c r="A492">
        <v>521</v>
      </c>
      <c r="C492" s="4">
        <v>2</v>
      </c>
      <c r="E492" s="3">
        <v>4</v>
      </c>
    </row>
    <row r="493" spans="1:5" x14ac:dyDescent="0.25">
      <c r="A493">
        <v>522</v>
      </c>
      <c r="C493" s="4">
        <v>2</v>
      </c>
      <c r="E493" s="3">
        <v>4</v>
      </c>
    </row>
    <row r="494" spans="1:5" x14ac:dyDescent="0.25">
      <c r="A494">
        <v>523</v>
      </c>
      <c r="C494" s="4">
        <v>2</v>
      </c>
      <c r="D494" s="5">
        <v>3</v>
      </c>
      <c r="E494" s="3">
        <v>4</v>
      </c>
    </row>
    <row r="495" spans="1:5" x14ac:dyDescent="0.25">
      <c r="A495">
        <v>524</v>
      </c>
      <c r="C495" s="4">
        <v>2</v>
      </c>
      <c r="D495" s="5">
        <v>3</v>
      </c>
      <c r="E495" s="3">
        <v>4</v>
      </c>
    </row>
    <row r="496" spans="1:5" x14ac:dyDescent="0.25">
      <c r="A496">
        <v>525</v>
      </c>
      <c r="C496" s="4">
        <v>2</v>
      </c>
      <c r="D496" s="5">
        <v>3</v>
      </c>
    </row>
    <row r="497" spans="1:5" x14ac:dyDescent="0.25">
      <c r="A497">
        <v>526</v>
      </c>
      <c r="C497" s="4">
        <v>2</v>
      </c>
      <c r="D497" s="5">
        <v>3</v>
      </c>
    </row>
    <row r="498" spans="1:5" x14ac:dyDescent="0.25">
      <c r="A498">
        <v>527</v>
      </c>
      <c r="B498" s="2">
        <v>1</v>
      </c>
      <c r="C498" s="4">
        <v>2</v>
      </c>
      <c r="D498" s="5">
        <v>3</v>
      </c>
    </row>
    <row r="499" spans="1:5" x14ac:dyDescent="0.25">
      <c r="A499">
        <v>528</v>
      </c>
      <c r="B499" s="2">
        <v>1</v>
      </c>
      <c r="C499" s="4">
        <v>2</v>
      </c>
      <c r="D499" s="5">
        <v>3</v>
      </c>
    </row>
    <row r="500" spans="1:5" x14ac:dyDescent="0.25">
      <c r="A500">
        <v>529</v>
      </c>
      <c r="B500" s="2">
        <v>1</v>
      </c>
      <c r="C500" s="4">
        <v>2</v>
      </c>
      <c r="D500" s="5">
        <v>3</v>
      </c>
    </row>
    <row r="501" spans="1:5" x14ac:dyDescent="0.25">
      <c r="A501">
        <v>530</v>
      </c>
      <c r="B501" s="2">
        <v>1</v>
      </c>
      <c r="D501" s="5">
        <v>3</v>
      </c>
    </row>
    <row r="502" spans="1:5" x14ac:dyDescent="0.25">
      <c r="A502">
        <v>531</v>
      </c>
      <c r="B502" s="2">
        <v>1</v>
      </c>
      <c r="D502" s="5">
        <v>3</v>
      </c>
    </row>
    <row r="503" spans="1:5" x14ac:dyDescent="0.25">
      <c r="A503">
        <v>532</v>
      </c>
      <c r="B503" s="2">
        <v>1</v>
      </c>
      <c r="D503" s="5">
        <v>3</v>
      </c>
    </row>
    <row r="504" spans="1:5" x14ac:dyDescent="0.25">
      <c r="A504">
        <v>533</v>
      </c>
      <c r="B504" s="2">
        <v>1</v>
      </c>
      <c r="D504" s="5">
        <v>3</v>
      </c>
    </row>
    <row r="505" spans="1:5" x14ac:dyDescent="0.25">
      <c r="A505">
        <v>534</v>
      </c>
      <c r="B505" s="2">
        <v>1</v>
      </c>
      <c r="D505" s="5">
        <v>3</v>
      </c>
    </row>
    <row r="506" spans="1:5" x14ac:dyDescent="0.25">
      <c r="A506">
        <v>535</v>
      </c>
      <c r="B506" s="2">
        <v>1</v>
      </c>
      <c r="D506" s="5">
        <v>3</v>
      </c>
    </row>
    <row r="507" spans="1:5" x14ac:dyDescent="0.25">
      <c r="A507">
        <v>536</v>
      </c>
      <c r="B507" s="2">
        <v>1</v>
      </c>
      <c r="D507" s="5">
        <v>3</v>
      </c>
    </row>
    <row r="508" spans="1:5" x14ac:dyDescent="0.25">
      <c r="A508">
        <v>537</v>
      </c>
      <c r="B508" s="2">
        <v>1</v>
      </c>
      <c r="D508" s="5">
        <v>3</v>
      </c>
    </row>
    <row r="509" spans="1:5" x14ac:dyDescent="0.25">
      <c r="A509">
        <v>538</v>
      </c>
      <c r="B509" s="2">
        <v>1</v>
      </c>
      <c r="D509" s="5">
        <v>3</v>
      </c>
      <c r="E509" s="3">
        <v>4</v>
      </c>
    </row>
    <row r="510" spans="1:5" x14ac:dyDescent="0.25">
      <c r="A510">
        <v>539</v>
      </c>
      <c r="B510" s="2">
        <v>1</v>
      </c>
      <c r="E510" s="3">
        <v>4</v>
      </c>
    </row>
    <row r="511" spans="1:5" x14ac:dyDescent="0.25">
      <c r="A511">
        <v>540</v>
      </c>
      <c r="B511" s="2">
        <v>1</v>
      </c>
      <c r="C511" s="4">
        <v>2</v>
      </c>
      <c r="E511" s="3">
        <v>4</v>
      </c>
    </row>
    <row r="512" spans="1:5" x14ac:dyDescent="0.25">
      <c r="A512">
        <v>541</v>
      </c>
      <c r="C512" s="4">
        <v>2</v>
      </c>
      <c r="E512" s="3">
        <v>4</v>
      </c>
    </row>
    <row r="513" spans="1:5" x14ac:dyDescent="0.25">
      <c r="A513">
        <v>542</v>
      </c>
      <c r="C513" s="4">
        <v>2</v>
      </c>
      <c r="E513" s="3">
        <v>4</v>
      </c>
    </row>
    <row r="514" spans="1:5" x14ac:dyDescent="0.25">
      <c r="A514">
        <v>543</v>
      </c>
      <c r="C514" s="4">
        <v>2</v>
      </c>
      <c r="E514" s="3">
        <v>4</v>
      </c>
    </row>
    <row r="515" spans="1:5" x14ac:dyDescent="0.25">
      <c r="A515">
        <v>544</v>
      </c>
      <c r="C515" s="4">
        <v>2</v>
      </c>
      <c r="E515" s="3">
        <v>4</v>
      </c>
    </row>
    <row r="516" spans="1:5" x14ac:dyDescent="0.25">
      <c r="A516">
        <v>545</v>
      </c>
      <c r="C516" s="4">
        <v>2</v>
      </c>
      <c r="E516" s="3">
        <v>4</v>
      </c>
    </row>
    <row r="517" spans="1:5" x14ac:dyDescent="0.25">
      <c r="A517">
        <v>546</v>
      </c>
      <c r="C517" s="4">
        <v>2</v>
      </c>
      <c r="E517" s="3">
        <v>4</v>
      </c>
    </row>
    <row r="518" spans="1:5" x14ac:dyDescent="0.25">
      <c r="A518">
        <v>547</v>
      </c>
      <c r="C518" s="4">
        <v>2</v>
      </c>
      <c r="E518" s="3">
        <v>4</v>
      </c>
    </row>
    <row r="519" spans="1:5" x14ac:dyDescent="0.25">
      <c r="A519">
        <v>548</v>
      </c>
      <c r="C519" s="4">
        <v>2</v>
      </c>
      <c r="E519" s="3">
        <v>4</v>
      </c>
    </row>
    <row r="520" spans="1:5" x14ac:dyDescent="0.25">
      <c r="A520">
        <v>549</v>
      </c>
      <c r="C520" s="4">
        <v>2</v>
      </c>
      <c r="E520" s="3">
        <v>4</v>
      </c>
    </row>
    <row r="521" spans="1:5" x14ac:dyDescent="0.25">
      <c r="A521">
        <v>550</v>
      </c>
      <c r="C521" s="4">
        <v>2</v>
      </c>
      <c r="E521" s="3">
        <v>4</v>
      </c>
    </row>
    <row r="522" spans="1:5" x14ac:dyDescent="0.25">
      <c r="A522">
        <v>551</v>
      </c>
      <c r="C522" s="4">
        <v>2</v>
      </c>
      <c r="E522" s="3">
        <v>4</v>
      </c>
    </row>
    <row r="523" spans="1:5" x14ac:dyDescent="0.25">
      <c r="A523">
        <v>552</v>
      </c>
      <c r="C523" s="4">
        <v>2</v>
      </c>
      <c r="E523" s="3">
        <v>4</v>
      </c>
    </row>
    <row r="524" spans="1:5" x14ac:dyDescent="0.25">
      <c r="A524">
        <v>553</v>
      </c>
      <c r="E524" s="3">
        <v>4</v>
      </c>
    </row>
    <row r="525" spans="1:5" x14ac:dyDescent="0.25">
      <c r="A525">
        <v>554</v>
      </c>
      <c r="D525" s="5">
        <v>3</v>
      </c>
    </row>
    <row r="526" spans="1:5" x14ac:dyDescent="0.25">
      <c r="A526">
        <v>555</v>
      </c>
      <c r="D526" s="5">
        <v>3</v>
      </c>
    </row>
    <row r="527" spans="1:5" x14ac:dyDescent="0.25">
      <c r="A527">
        <v>556</v>
      </c>
      <c r="B527" s="2">
        <v>1</v>
      </c>
      <c r="D527" s="5">
        <v>3</v>
      </c>
    </row>
    <row r="528" spans="1:5" x14ac:dyDescent="0.25">
      <c r="A528">
        <v>557</v>
      </c>
      <c r="B528" s="2">
        <v>1</v>
      </c>
      <c r="D528" s="5">
        <v>3</v>
      </c>
    </row>
    <row r="529" spans="1:5" x14ac:dyDescent="0.25">
      <c r="A529">
        <v>558</v>
      </c>
      <c r="B529" s="2">
        <v>1</v>
      </c>
      <c r="D529" s="5">
        <v>3</v>
      </c>
    </row>
    <row r="530" spans="1:5" x14ac:dyDescent="0.25">
      <c r="A530">
        <v>559</v>
      </c>
      <c r="B530" s="2">
        <v>1</v>
      </c>
      <c r="D530" s="5">
        <v>3</v>
      </c>
    </row>
    <row r="531" spans="1:5" x14ac:dyDescent="0.25">
      <c r="A531">
        <v>560</v>
      </c>
      <c r="B531" s="2">
        <v>1</v>
      </c>
      <c r="D531" s="5">
        <v>3</v>
      </c>
    </row>
    <row r="532" spans="1:5" x14ac:dyDescent="0.25">
      <c r="A532">
        <v>561</v>
      </c>
      <c r="B532" s="2">
        <v>1</v>
      </c>
      <c r="D532" s="5">
        <v>3</v>
      </c>
    </row>
    <row r="533" spans="1:5" x14ac:dyDescent="0.25">
      <c r="A533">
        <v>562</v>
      </c>
      <c r="B533" s="2">
        <v>1</v>
      </c>
      <c r="D533" s="5">
        <v>3</v>
      </c>
    </row>
    <row r="534" spans="1:5" x14ac:dyDescent="0.25">
      <c r="A534">
        <v>563</v>
      </c>
      <c r="B534" s="2">
        <v>1</v>
      </c>
      <c r="D534" s="5">
        <v>3</v>
      </c>
    </row>
    <row r="535" spans="1:5" x14ac:dyDescent="0.25">
      <c r="A535">
        <v>564</v>
      </c>
      <c r="B535" s="2">
        <v>1</v>
      </c>
      <c r="D535" s="5">
        <v>3</v>
      </c>
    </row>
    <row r="536" spans="1:5" x14ac:dyDescent="0.25">
      <c r="A536">
        <v>565</v>
      </c>
      <c r="B536" s="2">
        <v>1</v>
      </c>
      <c r="D536" s="5">
        <v>3</v>
      </c>
    </row>
    <row r="537" spans="1:5" x14ac:dyDescent="0.25">
      <c r="A537">
        <v>566</v>
      </c>
      <c r="B537" s="2">
        <v>1</v>
      </c>
      <c r="D537" s="5">
        <v>3</v>
      </c>
      <c r="E537" s="3">
        <v>4</v>
      </c>
    </row>
    <row r="538" spans="1:5" x14ac:dyDescent="0.25">
      <c r="A538">
        <v>567</v>
      </c>
      <c r="B538" s="2">
        <v>1</v>
      </c>
      <c r="D538" s="5">
        <v>3</v>
      </c>
      <c r="E538" s="3">
        <v>4</v>
      </c>
    </row>
    <row r="539" spans="1:5" x14ac:dyDescent="0.25">
      <c r="A539">
        <v>568</v>
      </c>
      <c r="C539" s="4">
        <v>2</v>
      </c>
      <c r="E539" s="3">
        <v>4</v>
      </c>
    </row>
    <row r="540" spans="1:5" x14ac:dyDescent="0.25">
      <c r="A540">
        <v>569</v>
      </c>
      <c r="C540" s="4">
        <v>2</v>
      </c>
      <c r="E540" s="3">
        <v>4</v>
      </c>
    </row>
    <row r="541" spans="1:5" x14ac:dyDescent="0.25">
      <c r="A541">
        <v>570</v>
      </c>
      <c r="C541" s="4">
        <v>2</v>
      </c>
      <c r="E541" s="3">
        <v>4</v>
      </c>
    </row>
    <row r="542" spans="1:5" x14ac:dyDescent="0.25">
      <c r="A542">
        <v>571</v>
      </c>
      <c r="C542" s="4">
        <v>2</v>
      </c>
      <c r="E542" s="3">
        <v>4</v>
      </c>
    </row>
    <row r="543" spans="1:5" x14ac:dyDescent="0.25">
      <c r="A543">
        <v>572</v>
      </c>
      <c r="C543" s="4">
        <v>2</v>
      </c>
      <c r="E543" s="3">
        <v>4</v>
      </c>
    </row>
    <row r="544" spans="1:5" x14ac:dyDescent="0.25">
      <c r="A544">
        <v>573</v>
      </c>
      <c r="C544" s="4">
        <v>2</v>
      </c>
      <c r="E544" s="3">
        <v>4</v>
      </c>
    </row>
    <row r="545" spans="1:5" x14ac:dyDescent="0.25">
      <c r="A545">
        <v>574</v>
      </c>
      <c r="C545" s="4">
        <v>2</v>
      </c>
      <c r="E545" s="3">
        <v>4</v>
      </c>
    </row>
    <row r="546" spans="1:5" x14ac:dyDescent="0.25">
      <c r="A546">
        <v>575</v>
      </c>
      <c r="C546" s="4">
        <v>2</v>
      </c>
      <c r="E546" s="3">
        <v>4</v>
      </c>
    </row>
    <row r="547" spans="1:5" x14ac:dyDescent="0.25">
      <c r="A547">
        <v>576</v>
      </c>
      <c r="C547" s="4">
        <v>2</v>
      </c>
      <c r="E547" s="3">
        <v>4</v>
      </c>
    </row>
    <row r="548" spans="1:5" x14ac:dyDescent="0.25">
      <c r="A548">
        <v>577</v>
      </c>
      <c r="C548" s="4">
        <v>2</v>
      </c>
      <c r="E548" s="3">
        <v>4</v>
      </c>
    </row>
    <row r="549" spans="1:5" x14ac:dyDescent="0.25">
      <c r="A549">
        <v>578</v>
      </c>
      <c r="C549" s="4">
        <v>2</v>
      </c>
      <c r="E549" s="3">
        <v>4</v>
      </c>
    </row>
    <row r="550" spans="1:5" x14ac:dyDescent="0.25">
      <c r="A550">
        <v>579</v>
      </c>
      <c r="C550" s="4">
        <v>2</v>
      </c>
      <c r="E550" s="3">
        <v>4</v>
      </c>
    </row>
    <row r="551" spans="1:5" x14ac:dyDescent="0.25">
      <c r="A551">
        <v>580</v>
      </c>
      <c r="B551" s="2">
        <v>1</v>
      </c>
    </row>
    <row r="552" spans="1:5" x14ac:dyDescent="0.25">
      <c r="A552">
        <v>581</v>
      </c>
      <c r="B552" s="2">
        <v>1</v>
      </c>
    </row>
    <row r="553" spans="1:5" x14ac:dyDescent="0.25">
      <c r="A553">
        <v>582</v>
      </c>
      <c r="B553" s="2">
        <v>1</v>
      </c>
    </row>
    <row r="554" spans="1:5" x14ac:dyDescent="0.25">
      <c r="A554">
        <v>583</v>
      </c>
      <c r="B554" s="2">
        <v>1</v>
      </c>
      <c r="D554" s="5">
        <v>3</v>
      </c>
    </row>
    <row r="555" spans="1:5" x14ac:dyDescent="0.25">
      <c r="A555">
        <v>584</v>
      </c>
      <c r="B555" s="2">
        <v>1</v>
      </c>
      <c r="D555" s="5">
        <v>3</v>
      </c>
    </row>
    <row r="556" spans="1:5" x14ac:dyDescent="0.25">
      <c r="A556">
        <v>585</v>
      </c>
      <c r="B556" s="2">
        <v>1</v>
      </c>
      <c r="D556" s="5">
        <v>3</v>
      </c>
    </row>
    <row r="557" spans="1:5" x14ac:dyDescent="0.25">
      <c r="A557">
        <v>586</v>
      </c>
      <c r="B557" s="2">
        <v>1</v>
      </c>
      <c r="D557" s="5">
        <v>3</v>
      </c>
    </row>
    <row r="558" spans="1:5" x14ac:dyDescent="0.25">
      <c r="A558">
        <v>587</v>
      </c>
      <c r="B558" s="2">
        <v>1</v>
      </c>
      <c r="D558" s="5">
        <v>3</v>
      </c>
    </row>
    <row r="559" spans="1:5" x14ac:dyDescent="0.25">
      <c r="A559">
        <v>588</v>
      </c>
      <c r="B559" s="2">
        <v>1</v>
      </c>
      <c r="D559" s="5">
        <v>3</v>
      </c>
      <c r="E559" s="3">
        <v>4</v>
      </c>
    </row>
    <row r="560" spans="1:5" x14ac:dyDescent="0.25">
      <c r="A560">
        <v>589</v>
      </c>
      <c r="B560" s="2">
        <v>1</v>
      </c>
      <c r="D560" s="5">
        <v>3</v>
      </c>
      <c r="E560" s="3">
        <v>4</v>
      </c>
    </row>
    <row r="561" spans="1:5" x14ac:dyDescent="0.25">
      <c r="A561">
        <v>590</v>
      </c>
      <c r="B561" s="2">
        <v>1</v>
      </c>
      <c r="D561" s="5">
        <v>3</v>
      </c>
      <c r="E561" s="3">
        <v>4</v>
      </c>
    </row>
    <row r="562" spans="1:5" x14ac:dyDescent="0.25">
      <c r="A562">
        <v>591</v>
      </c>
      <c r="B562" s="2">
        <v>1</v>
      </c>
      <c r="D562" s="5">
        <v>3</v>
      </c>
      <c r="E562" s="3">
        <v>4</v>
      </c>
    </row>
    <row r="563" spans="1:5" x14ac:dyDescent="0.25">
      <c r="A563">
        <v>592</v>
      </c>
      <c r="B563" s="2">
        <v>1</v>
      </c>
      <c r="D563" s="5">
        <v>3</v>
      </c>
      <c r="E563" s="3">
        <v>4</v>
      </c>
    </row>
    <row r="564" spans="1:5" x14ac:dyDescent="0.25">
      <c r="A564">
        <v>593</v>
      </c>
      <c r="D564" s="5">
        <v>3</v>
      </c>
      <c r="E564" s="3">
        <v>4</v>
      </c>
    </row>
    <row r="565" spans="1:5" x14ac:dyDescent="0.25">
      <c r="A565">
        <v>594</v>
      </c>
      <c r="D565" s="5">
        <v>3</v>
      </c>
      <c r="E565" s="3">
        <v>4</v>
      </c>
    </row>
    <row r="566" spans="1:5" x14ac:dyDescent="0.25">
      <c r="A566">
        <v>595</v>
      </c>
      <c r="C566" s="4">
        <v>2</v>
      </c>
      <c r="D566" s="5">
        <v>3</v>
      </c>
      <c r="E566" s="3">
        <v>4</v>
      </c>
    </row>
    <row r="567" spans="1:5" x14ac:dyDescent="0.25">
      <c r="A567">
        <v>596</v>
      </c>
      <c r="C567" s="4">
        <v>2</v>
      </c>
      <c r="E567" s="3">
        <v>4</v>
      </c>
    </row>
    <row r="568" spans="1:5" x14ac:dyDescent="0.25">
      <c r="A568">
        <v>597</v>
      </c>
      <c r="C568" s="4">
        <v>2</v>
      </c>
      <c r="E568" s="3">
        <v>4</v>
      </c>
    </row>
    <row r="569" spans="1:5" x14ac:dyDescent="0.25">
      <c r="A569">
        <v>598</v>
      </c>
      <c r="C569" s="4">
        <v>2</v>
      </c>
      <c r="E569" s="3">
        <v>4</v>
      </c>
    </row>
    <row r="570" spans="1:5" x14ac:dyDescent="0.25">
      <c r="A570">
        <v>599</v>
      </c>
      <c r="C570" s="4">
        <v>2</v>
      </c>
      <c r="E570" s="3">
        <v>4</v>
      </c>
    </row>
    <row r="571" spans="1:5" x14ac:dyDescent="0.25">
      <c r="A571">
        <v>600</v>
      </c>
      <c r="C571" s="4">
        <v>2</v>
      </c>
      <c r="E571" s="3">
        <v>4</v>
      </c>
    </row>
    <row r="572" spans="1:5" x14ac:dyDescent="0.25">
      <c r="A572">
        <v>601</v>
      </c>
      <c r="C572" s="4">
        <v>2</v>
      </c>
      <c r="E572" s="3">
        <v>4</v>
      </c>
    </row>
    <row r="573" spans="1:5" x14ac:dyDescent="0.25">
      <c r="A573">
        <v>602</v>
      </c>
      <c r="C573" s="4">
        <v>2</v>
      </c>
      <c r="E573" s="3">
        <v>4</v>
      </c>
    </row>
    <row r="574" spans="1:5" x14ac:dyDescent="0.25">
      <c r="A574">
        <v>603</v>
      </c>
      <c r="C574" s="4">
        <v>2</v>
      </c>
      <c r="E574" s="3">
        <v>4</v>
      </c>
    </row>
    <row r="575" spans="1:5" x14ac:dyDescent="0.25">
      <c r="A575">
        <v>604</v>
      </c>
      <c r="C575" s="4">
        <v>2</v>
      </c>
    </row>
    <row r="576" spans="1:5" x14ac:dyDescent="0.25">
      <c r="A576">
        <v>605</v>
      </c>
      <c r="B576" s="2">
        <v>1</v>
      </c>
      <c r="C576" s="4">
        <v>2</v>
      </c>
      <c r="D576" s="5">
        <v>3</v>
      </c>
    </row>
    <row r="577" spans="1:5" x14ac:dyDescent="0.25">
      <c r="A577">
        <v>606</v>
      </c>
      <c r="B577" s="2">
        <v>1</v>
      </c>
      <c r="C577" s="4">
        <v>2</v>
      </c>
      <c r="D577" s="5">
        <v>3</v>
      </c>
    </row>
    <row r="578" spans="1:5" x14ac:dyDescent="0.25">
      <c r="A578">
        <v>607</v>
      </c>
      <c r="B578" s="2">
        <v>1</v>
      </c>
      <c r="C578" s="4">
        <v>2</v>
      </c>
      <c r="D578" s="5">
        <v>3</v>
      </c>
    </row>
    <row r="579" spans="1:5" x14ac:dyDescent="0.25">
      <c r="A579">
        <v>608</v>
      </c>
      <c r="B579" s="2">
        <v>1</v>
      </c>
      <c r="D579" s="5">
        <v>3</v>
      </c>
    </row>
    <row r="580" spans="1:5" x14ac:dyDescent="0.25">
      <c r="A580">
        <v>609</v>
      </c>
      <c r="B580" s="2">
        <v>1</v>
      </c>
      <c r="D580" s="5">
        <v>3</v>
      </c>
    </row>
    <row r="581" spans="1:5" x14ac:dyDescent="0.25">
      <c r="A581">
        <v>610</v>
      </c>
      <c r="B581" s="2">
        <v>1</v>
      </c>
      <c r="D581" s="5">
        <v>3</v>
      </c>
    </row>
    <row r="582" spans="1:5" x14ac:dyDescent="0.25">
      <c r="A582">
        <v>611</v>
      </c>
      <c r="B582" s="2">
        <v>1</v>
      </c>
      <c r="D582" s="5">
        <v>3</v>
      </c>
    </row>
    <row r="583" spans="1:5" x14ac:dyDescent="0.25">
      <c r="A583">
        <v>612</v>
      </c>
      <c r="B583" s="2">
        <v>1</v>
      </c>
      <c r="D583" s="5">
        <v>3</v>
      </c>
    </row>
    <row r="584" spans="1:5" x14ac:dyDescent="0.25">
      <c r="A584">
        <v>613</v>
      </c>
      <c r="B584" s="2">
        <v>1</v>
      </c>
      <c r="D584" s="5">
        <v>3</v>
      </c>
    </row>
    <row r="585" spans="1:5" x14ac:dyDescent="0.25">
      <c r="A585">
        <v>614</v>
      </c>
      <c r="B585" s="2">
        <v>1</v>
      </c>
      <c r="D585" s="5">
        <v>3</v>
      </c>
    </row>
    <row r="586" spans="1:5" x14ac:dyDescent="0.25">
      <c r="A586">
        <v>615</v>
      </c>
      <c r="B586" s="2">
        <v>1</v>
      </c>
      <c r="D586" s="5">
        <v>3</v>
      </c>
    </row>
    <row r="587" spans="1:5" x14ac:dyDescent="0.25">
      <c r="A587">
        <v>616</v>
      </c>
      <c r="B587" s="2">
        <v>1</v>
      </c>
      <c r="D587" s="5">
        <v>3</v>
      </c>
    </row>
    <row r="588" spans="1:5" x14ac:dyDescent="0.25">
      <c r="A588">
        <v>617</v>
      </c>
      <c r="B588" s="2">
        <v>1</v>
      </c>
    </row>
    <row r="589" spans="1:5" x14ac:dyDescent="0.25">
      <c r="A589">
        <v>618</v>
      </c>
      <c r="B589" s="2">
        <v>1</v>
      </c>
      <c r="C589" s="4">
        <v>2</v>
      </c>
    </row>
    <row r="590" spans="1:5" x14ac:dyDescent="0.25">
      <c r="A590">
        <v>619</v>
      </c>
      <c r="C590" s="4">
        <v>2</v>
      </c>
      <c r="E590" s="3">
        <v>4</v>
      </c>
    </row>
    <row r="591" spans="1:5" x14ac:dyDescent="0.25">
      <c r="A591">
        <v>620</v>
      </c>
      <c r="C591" s="4">
        <v>2</v>
      </c>
      <c r="E591" s="3">
        <v>4</v>
      </c>
    </row>
    <row r="592" spans="1:5" x14ac:dyDescent="0.25">
      <c r="A592">
        <v>621</v>
      </c>
      <c r="C592" s="4">
        <v>2</v>
      </c>
      <c r="E592" s="3">
        <v>4</v>
      </c>
    </row>
    <row r="593" spans="1:5" x14ac:dyDescent="0.25">
      <c r="A593">
        <v>622</v>
      </c>
      <c r="C593" s="4">
        <v>2</v>
      </c>
      <c r="E593" s="3">
        <v>4</v>
      </c>
    </row>
    <row r="594" spans="1:5" x14ac:dyDescent="0.25">
      <c r="A594">
        <v>623</v>
      </c>
      <c r="C594" s="4">
        <v>2</v>
      </c>
      <c r="E594" s="3">
        <v>4</v>
      </c>
    </row>
    <row r="595" spans="1:5" x14ac:dyDescent="0.25">
      <c r="A595">
        <v>624</v>
      </c>
      <c r="C595" s="4">
        <v>2</v>
      </c>
      <c r="E595" s="3">
        <v>4</v>
      </c>
    </row>
    <row r="596" spans="1:5" x14ac:dyDescent="0.25">
      <c r="A596">
        <v>625</v>
      </c>
      <c r="C596" s="4">
        <v>2</v>
      </c>
      <c r="E596" s="3">
        <v>4</v>
      </c>
    </row>
    <row r="597" spans="1:5" x14ac:dyDescent="0.25">
      <c r="A597">
        <v>626</v>
      </c>
      <c r="C597" s="4">
        <v>2</v>
      </c>
      <c r="E597" s="3">
        <v>4</v>
      </c>
    </row>
    <row r="598" spans="1:5" x14ac:dyDescent="0.25">
      <c r="A598">
        <v>627</v>
      </c>
      <c r="C598" s="4">
        <v>2</v>
      </c>
      <c r="E598" s="3">
        <v>4</v>
      </c>
    </row>
    <row r="599" spans="1:5" x14ac:dyDescent="0.25">
      <c r="A599">
        <v>628</v>
      </c>
      <c r="C599" s="4">
        <v>2</v>
      </c>
      <c r="E599" s="3">
        <v>4</v>
      </c>
    </row>
    <row r="600" spans="1:5" x14ac:dyDescent="0.25">
      <c r="A600">
        <v>629</v>
      </c>
      <c r="C600" s="4">
        <v>2</v>
      </c>
      <c r="E600" s="3">
        <v>4</v>
      </c>
    </row>
    <row r="601" spans="1:5" x14ac:dyDescent="0.25">
      <c r="A601">
        <v>630</v>
      </c>
      <c r="C601" s="4">
        <v>2</v>
      </c>
      <c r="E601" s="3">
        <v>4</v>
      </c>
    </row>
    <row r="602" spans="1:5" x14ac:dyDescent="0.25">
      <c r="A602">
        <v>631</v>
      </c>
      <c r="C602" s="4">
        <v>2</v>
      </c>
      <c r="E602" s="3">
        <v>4</v>
      </c>
    </row>
    <row r="603" spans="1:5" x14ac:dyDescent="0.25">
      <c r="A603">
        <v>632</v>
      </c>
      <c r="C603" s="4">
        <v>2</v>
      </c>
      <c r="E603" s="3">
        <v>4</v>
      </c>
    </row>
    <row r="604" spans="1:5" x14ac:dyDescent="0.25">
      <c r="A604">
        <v>633</v>
      </c>
      <c r="E604" s="3">
        <v>4</v>
      </c>
    </row>
    <row r="605" spans="1:5" x14ac:dyDescent="0.25">
      <c r="A605">
        <v>634</v>
      </c>
      <c r="B605" s="2">
        <v>1</v>
      </c>
      <c r="D605" s="5">
        <v>3</v>
      </c>
      <c r="E605" s="3">
        <v>4</v>
      </c>
    </row>
    <row r="606" spans="1:5" x14ac:dyDescent="0.25">
      <c r="A606">
        <v>635</v>
      </c>
      <c r="B606" s="2">
        <v>1</v>
      </c>
      <c r="D606" s="5">
        <v>3</v>
      </c>
      <c r="E606" s="3">
        <v>4</v>
      </c>
    </row>
    <row r="607" spans="1:5" x14ac:dyDescent="0.25">
      <c r="A607">
        <v>636</v>
      </c>
      <c r="B607" s="2">
        <v>1</v>
      </c>
      <c r="D607" s="5">
        <v>3</v>
      </c>
      <c r="E607" s="3">
        <v>4</v>
      </c>
    </row>
    <row r="608" spans="1:5" x14ac:dyDescent="0.25">
      <c r="A608">
        <v>637</v>
      </c>
      <c r="B608" s="2">
        <v>1</v>
      </c>
      <c r="D608" s="5">
        <v>3</v>
      </c>
    </row>
    <row r="609" spans="1:5" x14ac:dyDescent="0.25">
      <c r="A609">
        <v>638</v>
      </c>
      <c r="B609" s="2">
        <v>1</v>
      </c>
      <c r="D609" s="5">
        <v>3</v>
      </c>
    </row>
    <row r="610" spans="1:5" x14ac:dyDescent="0.25">
      <c r="A610">
        <v>639</v>
      </c>
      <c r="B610" s="2">
        <v>1</v>
      </c>
      <c r="D610" s="5">
        <v>3</v>
      </c>
    </row>
    <row r="611" spans="1:5" x14ac:dyDescent="0.25">
      <c r="A611">
        <v>640</v>
      </c>
      <c r="B611" s="2">
        <v>1</v>
      </c>
      <c r="D611" s="5">
        <v>3</v>
      </c>
    </row>
    <row r="612" spans="1:5" x14ac:dyDescent="0.25">
      <c r="A612">
        <v>641</v>
      </c>
      <c r="B612" s="2">
        <v>1</v>
      </c>
      <c r="D612" s="5">
        <v>3</v>
      </c>
    </row>
    <row r="613" spans="1:5" x14ac:dyDescent="0.25">
      <c r="A613">
        <v>642</v>
      </c>
      <c r="B613" s="2">
        <v>1</v>
      </c>
      <c r="D613" s="5">
        <v>3</v>
      </c>
    </row>
    <row r="614" spans="1:5" x14ac:dyDescent="0.25">
      <c r="A614">
        <v>643</v>
      </c>
      <c r="B614" s="2">
        <v>1</v>
      </c>
      <c r="D614" s="5">
        <v>3</v>
      </c>
    </row>
    <row r="615" spans="1:5" x14ac:dyDescent="0.25">
      <c r="A615">
        <v>644</v>
      </c>
      <c r="B615" s="2">
        <v>1</v>
      </c>
      <c r="D615" s="5">
        <v>3</v>
      </c>
    </row>
    <row r="616" spans="1:5" x14ac:dyDescent="0.25">
      <c r="A616">
        <v>645</v>
      </c>
      <c r="B616" s="2">
        <v>1</v>
      </c>
      <c r="D616" s="5">
        <v>3</v>
      </c>
    </row>
    <row r="617" spans="1:5" x14ac:dyDescent="0.25">
      <c r="A617">
        <v>646</v>
      </c>
      <c r="B617" s="2">
        <v>1</v>
      </c>
      <c r="D617" s="5">
        <v>3</v>
      </c>
    </row>
    <row r="618" spans="1:5" x14ac:dyDescent="0.25">
      <c r="A618">
        <v>647</v>
      </c>
      <c r="C618" s="4">
        <v>2</v>
      </c>
      <c r="D618" s="5">
        <v>3</v>
      </c>
    </row>
    <row r="619" spans="1:5" x14ac:dyDescent="0.25">
      <c r="A619">
        <v>648</v>
      </c>
      <c r="C619" s="4">
        <v>2</v>
      </c>
      <c r="D619" s="5">
        <v>3</v>
      </c>
    </row>
    <row r="620" spans="1:5" x14ac:dyDescent="0.25">
      <c r="A620">
        <v>649</v>
      </c>
      <c r="C620" s="4">
        <v>2</v>
      </c>
      <c r="D620" s="5">
        <v>3</v>
      </c>
    </row>
    <row r="621" spans="1:5" x14ac:dyDescent="0.25">
      <c r="A621">
        <v>650</v>
      </c>
      <c r="C621" s="4">
        <v>2</v>
      </c>
      <c r="D621" s="5">
        <v>3</v>
      </c>
      <c r="E621" s="3">
        <v>4</v>
      </c>
    </row>
    <row r="622" spans="1:5" x14ac:dyDescent="0.25">
      <c r="A622">
        <v>651</v>
      </c>
      <c r="C622" s="4">
        <v>2</v>
      </c>
      <c r="E622" s="3">
        <v>4</v>
      </c>
    </row>
    <row r="623" spans="1:5" x14ac:dyDescent="0.25">
      <c r="A623">
        <v>652</v>
      </c>
      <c r="C623" s="4">
        <v>2</v>
      </c>
      <c r="E623" s="3">
        <v>4</v>
      </c>
    </row>
    <row r="624" spans="1:5" x14ac:dyDescent="0.25">
      <c r="A624">
        <v>653</v>
      </c>
      <c r="C624" s="4">
        <v>2</v>
      </c>
      <c r="E624" s="3">
        <v>4</v>
      </c>
    </row>
    <row r="625" spans="1:5" x14ac:dyDescent="0.25">
      <c r="A625">
        <v>654</v>
      </c>
      <c r="C625" s="4">
        <v>2</v>
      </c>
      <c r="E625" s="3">
        <v>4</v>
      </c>
    </row>
    <row r="626" spans="1:5" x14ac:dyDescent="0.25">
      <c r="A626">
        <v>655</v>
      </c>
      <c r="C626" s="4">
        <v>2</v>
      </c>
      <c r="E626" s="3">
        <v>4</v>
      </c>
    </row>
    <row r="627" spans="1:5" x14ac:dyDescent="0.25">
      <c r="A627">
        <v>656</v>
      </c>
      <c r="C627" s="4">
        <v>2</v>
      </c>
      <c r="E627" s="3">
        <v>4</v>
      </c>
    </row>
    <row r="628" spans="1:5" x14ac:dyDescent="0.25">
      <c r="A628">
        <v>657</v>
      </c>
      <c r="C628" s="4">
        <v>2</v>
      </c>
      <c r="E628" s="3">
        <v>4</v>
      </c>
    </row>
    <row r="629" spans="1:5" x14ac:dyDescent="0.25">
      <c r="A629">
        <v>658</v>
      </c>
      <c r="C629" s="4">
        <v>2</v>
      </c>
      <c r="E629" s="3">
        <v>4</v>
      </c>
    </row>
    <row r="630" spans="1:5" x14ac:dyDescent="0.25">
      <c r="A630">
        <v>659</v>
      </c>
      <c r="B630" s="2">
        <v>1</v>
      </c>
      <c r="C630" s="4">
        <v>2</v>
      </c>
      <c r="E630" s="3">
        <v>4</v>
      </c>
    </row>
    <row r="631" spans="1:5" x14ac:dyDescent="0.25">
      <c r="A631">
        <v>660</v>
      </c>
      <c r="B631" s="2">
        <v>1</v>
      </c>
      <c r="C631" s="4">
        <v>2</v>
      </c>
      <c r="E631" s="3">
        <v>4</v>
      </c>
    </row>
    <row r="632" spans="1:5" x14ac:dyDescent="0.25">
      <c r="A632">
        <v>661</v>
      </c>
      <c r="B632" s="2">
        <v>1</v>
      </c>
      <c r="E632" s="3">
        <v>4</v>
      </c>
    </row>
    <row r="633" spans="1:5" x14ac:dyDescent="0.25">
      <c r="A633">
        <v>662</v>
      </c>
      <c r="B633" s="2">
        <v>1</v>
      </c>
      <c r="E633" s="3">
        <v>4</v>
      </c>
    </row>
    <row r="634" spans="1:5" x14ac:dyDescent="0.25">
      <c r="A634">
        <v>663</v>
      </c>
      <c r="B634" s="2">
        <v>1</v>
      </c>
      <c r="E634" s="3">
        <v>4</v>
      </c>
    </row>
    <row r="635" spans="1:5" x14ac:dyDescent="0.25">
      <c r="A635">
        <v>664</v>
      </c>
      <c r="B635" s="2">
        <v>1</v>
      </c>
      <c r="E635" s="3">
        <v>4</v>
      </c>
    </row>
    <row r="636" spans="1:5" x14ac:dyDescent="0.25">
      <c r="A636">
        <v>665</v>
      </c>
      <c r="B636" s="2">
        <v>1</v>
      </c>
      <c r="E636" s="3">
        <v>4</v>
      </c>
    </row>
    <row r="637" spans="1:5" x14ac:dyDescent="0.25">
      <c r="A637">
        <v>666</v>
      </c>
      <c r="B637" s="2">
        <v>1</v>
      </c>
      <c r="D637" s="5">
        <v>3</v>
      </c>
    </row>
    <row r="638" spans="1:5" x14ac:dyDescent="0.25">
      <c r="A638">
        <v>667</v>
      </c>
      <c r="B638" s="2">
        <v>1</v>
      </c>
      <c r="D638" s="5">
        <v>3</v>
      </c>
    </row>
    <row r="639" spans="1:5" x14ac:dyDescent="0.25">
      <c r="A639">
        <v>668</v>
      </c>
      <c r="B639" s="2">
        <v>1</v>
      </c>
      <c r="D639" s="5">
        <v>3</v>
      </c>
    </row>
    <row r="640" spans="1:5" x14ac:dyDescent="0.25">
      <c r="A640">
        <v>669</v>
      </c>
      <c r="B640" s="2">
        <v>1</v>
      </c>
      <c r="D640" s="5">
        <v>3</v>
      </c>
    </row>
    <row r="641" spans="1:6" x14ac:dyDescent="0.25">
      <c r="A641">
        <v>670</v>
      </c>
      <c r="B641" s="2">
        <v>1</v>
      </c>
      <c r="D641" s="5">
        <v>3</v>
      </c>
    </row>
    <row r="642" spans="1:6" x14ac:dyDescent="0.25">
      <c r="A642">
        <v>671</v>
      </c>
      <c r="B642" s="2">
        <v>1</v>
      </c>
      <c r="D642" s="5">
        <v>3</v>
      </c>
    </row>
    <row r="643" spans="1:6" x14ac:dyDescent="0.25">
      <c r="A643">
        <v>672</v>
      </c>
      <c r="B643" s="2">
        <v>1</v>
      </c>
      <c r="C643" s="4">
        <v>2</v>
      </c>
      <c r="D643" s="5">
        <v>3</v>
      </c>
    </row>
    <row r="644" spans="1:6" x14ac:dyDescent="0.25">
      <c r="A644">
        <v>673</v>
      </c>
      <c r="B644" s="2">
        <v>1</v>
      </c>
      <c r="C644" s="4">
        <v>2</v>
      </c>
      <c r="D644" s="5">
        <v>3</v>
      </c>
    </row>
    <row r="645" spans="1:6" x14ac:dyDescent="0.25">
      <c r="A645">
        <v>674</v>
      </c>
      <c r="C645" s="4">
        <v>2</v>
      </c>
      <c r="D645" s="5">
        <v>3</v>
      </c>
    </row>
    <row r="646" spans="1:6" x14ac:dyDescent="0.25">
      <c r="A646">
        <v>675</v>
      </c>
      <c r="C646" s="4">
        <v>2</v>
      </c>
      <c r="D646" s="5">
        <v>3</v>
      </c>
      <c r="F646" t="s">
        <v>22</v>
      </c>
    </row>
    <row r="647" spans="1:6" x14ac:dyDescent="0.25">
      <c r="A647">
        <v>737</v>
      </c>
    </row>
    <row r="648" spans="1:6" x14ac:dyDescent="0.25">
      <c r="A648">
        <v>738</v>
      </c>
    </row>
    <row r="649" spans="1:6" x14ac:dyDescent="0.25">
      <c r="A649">
        <v>739</v>
      </c>
      <c r="F649" t="s">
        <v>22</v>
      </c>
    </row>
    <row r="650" spans="1:6" x14ac:dyDescent="0.25">
      <c r="A650">
        <v>740</v>
      </c>
      <c r="B650" s="2">
        <v>1</v>
      </c>
    </row>
    <row r="651" spans="1:6" x14ac:dyDescent="0.25">
      <c r="A651">
        <v>741</v>
      </c>
      <c r="B651" s="2">
        <v>1</v>
      </c>
    </row>
    <row r="652" spans="1:6" x14ac:dyDescent="0.25">
      <c r="A652">
        <v>742</v>
      </c>
      <c r="B652" s="2">
        <v>1</v>
      </c>
    </row>
    <row r="653" spans="1:6" x14ac:dyDescent="0.25">
      <c r="A653">
        <v>743</v>
      </c>
      <c r="B653" s="2">
        <v>1</v>
      </c>
    </row>
    <row r="654" spans="1:6" x14ac:dyDescent="0.25">
      <c r="A654">
        <v>744</v>
      </c>
      <c r="B654" s="2">
        <v>1</v>
      </c>
    </row>
    <row r="655" spans="1:6" x14ac:dyDescent="0.25">
      <c r="A655">
        <v>745</v>
      </c>
      <c r="B655" s="2">
        <v>1</v>
      </c>
    </row>
    <row r="656" spans="1:6" x14ac:dyDescent="0.25">
      <c r="A656">
        <v>746</v>
      </c>
      <c r="B656" s="2">
        <v>1</v>
      </c>
    </row>
    <row r="657" spans="1:5" x14ac:dyDescent="0.25">
      <c r="A657">
        <v>747</v>
      </c>
      <c r="B657" s="2">
        <v>1</v>
      </c>
    </row>
    <row r="658" spans="1:5" x14ac:dyDescent="0.25">
      <c r="A658">
        <v>748</v>
      </c>
      <c r="B658" s="2">
        <v>1</v>
      </c>
    </row>
    <row r="659" spans="1:5" x14ac:dyDescent="0.25">
      <c r="A659">
        <v>749</v>
      </c>
      <c r="B659" s="2">
        <v>1</v>
      </c>
    </row>
    <row r="660" spans="1:5" x14ac:dyDescent="0.25">
      <c r="A660">
        <v>750</v>
      </c>
      <c r="B660" s="2">
        <v>1</v>
      </c>
      <c r="E660" s="3">
        <v>4</v>
      </c>
    </row>
    <row r="661" spans="1:5" x14ac:dyDescent="0.25">
      <c r="A661">
        <v>751</v>
      </c>
      <c r="B661" s="2">
        <v>1</v>
      </c>
      <c r="E661" s="3">
        <v>4</v>
      </c>
    </row>
    <row r="662" spans="1:5" x14ac:dyDescent="0.25">
      <c r="A662">
        <v>752</v>
      </c>
      <c r="B662" s="2">
        <v>1</v>
      </c>
      <c r="E662" s="3">
        <v>4</v>
      </c>
    </row>
    <row r="663" spans="1:5" x14ac:dyDescent="0.25">
      <c r="A663">
        <v>753</v>
      </c>
      <c r="B663" s="2">
        <v>1</v>
      </c>
      <c r="E663" s="3">
        <v>4</v>
      </c>
    </row>
    <row r="664" spans="1:5" x14ac:dyDescent="0.25">
      <c r="A664">
        <v>754</v>
      </c>
      <c r="B664" s="2">
        <v>1</v>
      </c>
      <c r="E664" s="3">
        <v>4</v>
      </c>
    </row>
    <row r="665" spans="1:5" x14ac:dyDescent="0.25">
      <c r="A665">
        <v>755</v>
      </c>
      <c r="B665" s="2">
        <v>1</v>
      </c>
      <c r="C665" s="4">
        <v>2</v>
      </c>
      <c r="E665" s="3">
        <v>4</v>
      </c>
    </row>
    <row r="666" spans="1:5" x14ac:dyDescent="0.25">
      <c r="A666">
        <v>756</v>
      </c>
      <c r="B666" s="2">
        <v>1</v>
      </c>
      <c r="C666" s="4">
        <v>2</v>
      </c>
      <c r="E666" s="3">
        <v>4</v>
      </c>
    </row>
    <row r="667" spans="1:5" x14ac:dyDescent="0.25">
      <c r="A667">
        <v>757</v>
      </c>
      <c r="B667" s="2">
        <v>1</v>
      </c>
      <c r="C667" s="4">
        <v>2</v>
      </c>
      <c r="E667" s="3">
        <v>4</v>
      </c>
    </row>
    <row r="668" spans="1:5" x14ac:dyDescent="0.25">
      <c r="A668">
        <v>758</v>
      </c>
      <c r="B668" s="2">
        <v>1</v>
      </c>
      <c r="C668" s="4">
        <v>2</v>
      </c>
      <c r="E668" s="3">
        <v>4</v>
      </c>
    </row>
    <row r="669" spans="1:5" x14ac:dyDescent="0.25">
      <c r="A669">
        <v>759</v>
      </c>
      <c r="B669" s="2">
        <v>1</v>
      </c>
      <c r="C669" s="4">
        <v>2</v>
      </c>
      <c r="E669" s="3">
        <v>4</v>
      </c>
    </row>
    <row r="670" spans="1:5" x14ac:dyDescent="0.25">
      <c r="A670">
        <v>760</v>
      </c>
      <c r="C670" s="4">
        <v>2</v>
      </c>
      <c r="E670" s="3">
        <v>4</v>
      </c>
    </row>
    <row r="671" spans="1:5" x14ac:dyDescent="0.25">
      <c r="A671">
        <v>761</v>
      </c>
      <c r="C671" s="4">
        <v>2</v>
      </c>
      <c r="E671" s="3">
        <v>4</v>
      </c>
    </row>
    <row r="672" spans="1:5" x14ac:dyDescent="0.25">
      <c r="A672">
        <v>762</v>
      </c>
      <c r="C672" s="4">
        <v>2</v>
      </c>
      <c r="E672" s="3">
        <v>4</v>
      </c>
    </row>
    <row r="673" spans="1:5" x14ac:dyDescent="0.25">
      <c r="A673">
        <v>763</v>
      </c>
      <c r="C673" s="4">
        <v>2</v>
      </c>
      <c r="D673" s="5">
        <v>3</v>
      </c>
      <c r="E673" s="3">
        <v>4</v>
      </c>
    </row>
    <row r="674" spans="1:5" x14ac:dyDescent="0.25">
      <c r="A674">
        <v>764</v>
      </c>
      <c r="C674" s="4">
        <v>2</v>
      </c>
      <c r="D674" s="5">
        <v>3</v>
      </c>
      <c r="E674" s="3">
        <v>4</v>
      </c>
    </row>
    <row r="675" spans="1:5" x14ac:dyDescent="0.25">
      <c r="A675">
        <v>765</v>
      </c>
      <c r="C675" s="4">
        <v>2</v>
      </c>
      <c r="D675" s="5">
        <v>3</v>
      </c>
      <c r="E675" s="3">
        <v>4</v>
      </c>
    </row>
    <row r="676" spans="1:5" x14ac:dyDescent="0.25">
      <c r="A676">
        <v>766</v>
      </c>
      <c r="C676" s="4">
        <v>2</v>
      </c>
      <c r="D676" s="5">
        <v>3</v>
      </c>
      <c r="E676" s="3">
        <v>4</v>
      </c>
    </row>
    <row r="677" spans="1:5" x14ac:dyDescent="0.25">
      <c r="A677">
        <v>767</v>
      </c>
      <c r="C677" s="4">
        <v>2</v>
      </c>
      <c r="D677" s="5">
        <v>3</v>
      </c>
      <c r="E677" s="3">
        <v>4</v>
      </c>
    </row>
    <row r="678" spans="1:5" x14ac:dyDescent="0.25">
      <c r="A678">
        <v>768</v>
      </c>
      <c r="C678" s="4">
        <v>2</v>
      </c>
      <c r="D678" s="5">
        <v>3</v>
      </c>
      <c r="E678" s="3">
        <v>4</v>
      </c>
    </row>
    <row r="679" spans="1:5" x14ac:dyDescent="0.25">
      <c r="A679">
        <v>769</v>
      </c>
      <c r="C679" s="4">
        <v>2</v>
      </c>
      <c r="D679" s="5">
        <v>3</v>
      </c>
    </row>
    <row r="680" spans="1:5" x14ac:dyDescent="0.25">
      <c r="A680">
        <v>770</v>
      </c>
      <c r="C680" s="4">
        <v>2</v>
      </c>
      <c r="D680" s="5">
        <v>3</v>
      </c>
    </row>
    <row r="681" spans="1:5" x14ac:dyDescent="0.25">
      <c r="A681">
        <v>771</v>
      </c>
      <c r="C681" s="4">
        <v>2</v>
      </c>
      <c r="D681" s="5">
        <v>3</v>
      </c>
    </row>
    <row r="682" spans="1:5" x14ac:dyDescent="0.25">
      <c r="A682">
        <v>772</v>
      </c>
      <c r="B682" s="2">
        <v>1</v>
      </c>
      <c r="D682" s="5">
        <v>3</v>
      </c>
    </row>
    <row r="683" spans="1:5" x14ac:dyDescent="0.25">
      <c r="A683">
        <v>773</v>
      </c>
      <c r="B683" s="2">
        <v>1</v>
      </c>
      <c r="D683" s="5">
        <v>3</v>
      </c>
    </row>
    <row r="684" spans="1:5" x14ac:dyDescent="0.25">
      <c r="A684">
        <v>774</v>
      </c>
      <c r="B684" s="2">
        <v>1</v>
      </c>
      <c r="D684" s="5">
        <v>3</v>
      </c>
    </row>
    <row r="685" spans="1:5" x14ac:dyDescent="0.25">
      <c r="A685">
        <v>775</v>
      </c>
      <c r="B685" s="2">
        <v>1</v>
      </c>
      <c r="D685" s="5">
        <v>3</v>
      </c>
    </row>
    <row r="686" spans="1:5" x14ac:dyDescent="0.25">
      <c r="A686">
        <v>776</v>
      </c>
      <c r="B686" s="2">
        <v>1</v>
      </c>
      <c r="D686" s="5">
        <v>3</v>
      </c>
    </row>
    <row r="687" spans="1:5" x14ac:dyDescent="0.25">
      <c r="A687">
        <v>777</v>
      </c>
      <c r="B687" s="2">
        <v>1</v>
      </c>
      <c r="D687" s="5">
        <v>3</v>
      </c>
    </row>
    <row r="688" spans="1:5" x14ac:dyDescent="0.25">
      <c r="A688">
        <v>778</v>
      </c>
      <c r="B688" s="2">
        <v>1</v>
      </c>
      <c r="D688" s="5">
        <v>3</v>
      </c>
      <c r="E688" s="3">
        <v>4</v>
      </c>
    </row>
    <row r="689" spans="1:5" x14ac:dyDescent="0.25">
      <c r="A689">
        <v>779</v>
      </c>
      <c r="B689" s="2">
        <v>1</v>
      </c>
      <c r="D689" s="5">
        <v>3</v>
      </c>
      <c r="E689" s="3">
        <v>4</v>
      </c>
    </row>
    <row r="690" spans="1:5" x14ac:dyDescent="0.25">
      <c r="A690">
        <v>780</v>
      </c>
      <c r="B690" s="2">
        <v>1</v>
      </c>
      <c r="D690" s="5">
        <v>3</v>
      </c>
      <c r="E690" s="3">
        <v>4</v>
      </c>
    </row>
    <row r="691" spans="1:5" x14ac:dyDescent="0.25">
      <c r="A691">
        <v>781</v>
      </c>
      <c r="B691" s="2">
        <v>1</v>
      </c>
      <c r="D691" s="5">
        <v>3</v>
      </c>
      <c r="E691" s="3">
        <v>4</v>
      </c>
    </row>
    <row r="692" spans="1:5" x14ac:dyDescent="0.25">
      <c r="A692">
        <v>782</v>
      </c>
      <c r="B692" s="2">
        <v>1</v>
      </c>
      <c r="E692" s="3">
        <v>4</v>
      </c>
    </row>
    <row r="693" spans="1:5" x14ac:dyDescent="0.25">
      <c r="A693">
        <v>783</v>
      </c>
      <c r="B693" s="2">
        <v>1</v>
      </c>
      <c r="E693" s="3">
        <v>4</v>
      </c>
    </row>
    <row r="694" spans="1:5" x14ac:dyDescent="0.25">
      <c r="A694">
        <v>784</v>
      </c>
      <c r="B694" s="2">
        <v>1</v>
      </c>
      <c r="E694" s="3">
        <v>4</v>
      </c>
    </row>
    <row r="695" spans="1:5" x14ac:dyDescent="0.25">
      <c r="A695">
        <v>785</v>
      </c>
      <c r="B695" s="2">
        <v>1</v>
      </c>
      <c r="E695" s="3">
        <v>4</v>
      </c>
    </row>
    <row r="696" spans="1:5" x14ac:dyDescent="0.25">
      <c r="A696">
        <v>786</v>
      </c>
      <c r="B696" s="2">
        <v>1</v>
      </c>
      <c r="E696" s="3">
        <v>4</v>
      </c>
    </row>
    <row r="697" spans="1:5" x14ac:dyDescent="0.25">
      <c r="A697">
        <v>787</v>
      </c>
      <c r="C697" s="4">
        <v>2</v>
      </c>
      <c r="E697" s="3">
        <v>4</v>
      </c>
    </row>
    <row r="698" spans="1:5" x14ac:dyDescent="0.25">
      <c r="A698">
        <v>788</v>
      </c>
      <c r="C698" s="4">
        <v>2</v>
      </c>
      <c r="E698" s="3">
        <v>4</v>
      </c>
    </row>
    <row r="699" spans="1:5" x14ac:dyDescent="0.25">
      <c r="A699">
        <v>789</v>
      </c>
      <c r="C699" s="4">
        <v>2</v>
      </c>
      <c r="E699" s="3">
        <v>4</v>
      </c>
    </row>
    <row r="700" spans="1:5" x14ac:dyDescent="0.25">
      <c r="A700">
        <v>790</v>
      </c>
      <c r="C700" s="4">
        <v>2</v>
      </c>
      <c r="E700" s="3">
        <v>4</v>
      </c>
    </row>
    <row r="701" spans="1:5" x14ac:dyDescent="0.25">
      <c r="A701">
        <v>791</v>
      </c>
      <c r="C701" s="4">
        <v>2</v>
      </c>
      <c r="E701" s="3">
        <v>4</v>
      </c>
    </row>
    <row r="702" spans="1:5" x14ac:dyDescent="0.25">
      <c r="A702">
        <v>792</v>
      </c>
      <c r="C702" s="4">
        <v>2</v>
      </c>
      <c r="E702" s="3">
        <v>4</v>
      </c>
    </row>
    <row r="703" spans="1:5" x14ac:dyDescent="0.25">
      <c r="A703">
        <v>793</v>
      </c>
      <c r="C703" s="4">
        <v>2</v>
      </c>
      <c r="D703" s="5">
        <v>3</v>
      </c>
      <c r="E703" s="3">
        <v>4</v>
      </c>
    </row>
    <row r="704" spans="1:5" x14ac:dyDescent="0.25">
      <c r="A704">
        <v>794</v>
      </c>
      <c r="C704" s="4">
        <v>2</v>
      </c>
      <c r="D704" s="5">
        <v>3</v>
      </c>
    </row>
    <row r="705" spans="1:5" x14ac:dyDescent="0.25">
      <c r="A705">
        <v>795</v>
      </c>
      <c r="C705" s="4">
        <v>2</v>
      </c>
      <c r="D705" s="5">
        <v>3</v>
      </c>
    </row>
    <row r="706" spans="1:5" x14ac:dyDescent="0.25">
      <c r="A706">
        <v>796</v>
      </c>
      <c r="C706" s="4">
        <v>2</v>
      </c>
      <c r="D706" s="5">
        <v>3</v>
      </c>
    </row>
    <row r="707" spans="1:5" x14ac:dyDescent="0.25">
      <c r="A707">
        <v>797</v>
      </c>
      <c r="C707" s="4">
        <v>2</v>
      </c>
      <c r="D707" s="5">
        <v>3</v>
      </c>
    </row>
    <row r="708" spans="1:5" x14ac:dyDescent="0.25">
      <c r="A708">
        <v>798</v>
      </c>
      <c r="C708" s="4">
        <v>2</v>
      </c>
      <c r="D708" s="5">
        <v>3</v>
      </c>
    </row>
    <row r="709" spans="1:5" x14ac:dyDescent="0.25">
      <c r="A709">
        <v>799</v>
      </c>
      <c r="C709" s="4">
        <v>2</v>
      </c>
      <c r="D709" s="5">
        <v>3</v>
      </c>
    </row>
    <row r="710" spans="1:5" x14ac:dyDescent="0.25">
      <c r="A710">
        <v>800</v>
      </c>
      <c r="C710" s="4">
        <v>2</v>
      </c>
      <c r="D710" s="5">
        <v>3</v>
      </c>
    </row>
    <row r="711" spans="1:5" x14ac:dyDescent="0.25">
      <c r="A711">
        <v>801</v>
      </c>
      <c r="D711" s="5">
        <v>3</v>
      </c>
    </row>
    <row r="712" spans="1:5" x14ac:dyDescent="0.25">
      <c r="A712">
        <v>802</v>
      </c>
      <c r="B712" s="2">
        <v>1</v>
      </c>
      <c r="D712" s="5">
        <v>3</v>
      </c>
    </row>
    <row r="713" spans="1:5" x14ac:dyDescent="0.25">
      <c r="A713">
        <v>803</v>
      </c>
      <c r="B713" s="2">
        <v>1</v>
      </c>
      <c r="D713" s="5">
        <v>3</v>
      </c>
    </row>
    <row r="714" spans="1:5" x14ac:dyDescent="0.25">
      <c r="A714">
        <v>804</v>
      </c>
      <c r="B714" s="2">
        <v>1</v>
      </c>
      <c r="D714" s="5">
        <v>3</v>
      </c>
    </row>
    <row r="715" spans="1:5" x14ac:dyDescent="0.25">
      <c r="A715">
        <v>805</v>
      </c>
      <c r="B715" s="2">
        <v>1</v>
      </c>
      <c r="D715" s="5">
        <v>3</v>
      </c>
    </row>
    <row r="716" spans="1:5" x14ac:dyDescent="0.25">
      <c r="A716">
        <v>806</v>
      </c>
      <c r="B716" s="2">
        <v>1</v>
      </c>
      <c r="D716" s="5">
        <v>3</v>
      </c>
      <c r="E716" s="3">
        <v>4</v>
      </c>
    </row>
    <row r="717" spans="1:5" x14ac:dyDescent="0.25">
      <c r="A717">
        <v>807</v>
      </c>
      <c r="B717" s="2">
        <v>1</v>
      </c>
      <c r="D717" s="5">
        <v>3</v>
      </c>
      <c r="E717" s="3">
        <v>4</v>
      </c>
    </row>
    <row r="718" spans="1:5" x14ac:dyDescent="0.25">
      <c r="A718">
        <v>808</v>
      </c>
      <c r="B718" s="2">
        <v>1</v>
      </c>
      <c r="D718" s="5">
        <v>3</v>
      </c>
      <c r="E718" s="3">
        <v>4</v>
      </c>
    </row>
    <row r="719" spans="1:5" x14ac:dyDescent="0.25">
      <c r="A719">
        <v>809</v>
      </c>
      <c r="B719" s="2">
        <v>1</v>
      </c>
      <c r="E719" s="3">
        <v>4</v>
      </c>
    </row>
    <row r="720" spans="1:5" x14ac:dyDescent="0.25">
      <c r="A720">
        <v>810</v>
      </c>
      <c r="B720" s="2">
        <v>1</v>
      </c>
      <c r="E720" s="3">
        <v>4</v>
      </c>
    </row>
    <row r="721" spans="1:5" x14ac:dyDescent="0.25">
      <c r="A721">
        <v>811</v>
      </c>
      <c r="B721" s="2">
        <v>1</v>
      </c>
      <c r="E721" s="3">
        <v>4</v>
      </c>
    </row>
    <row r="722" spans="1:5" x14ac:dyDescent="0.25">
      <c r="A722">
        <v>812</v>
      </c>
      <c r="B722" s="2">
        <v>1</v>
      </c>
      <c r="E722" s="3">
        <v>4</v>
      </c>
    </row>
    <row r="723" spans="1:5" x14ac:dyDescent="0.25">
      <c r="A723">
        <v>813</v>
      </c>
      <c r="B723" s="2">
        <v>1</v>
      </c>
      <c r="C723" s="4">
        <v>2</v>
      </c>
      <c r="E723" s="3">
        <v>4</v>
      </c>
    </row>
    <row r="724" spans="1:5" x14ac:dyDescent="0.25">
      <c r="A724">
        <v>814</v>
      </c>
      <c r="B724" s="2">
        <v>1</v>
      </c>
      <c r="C724" s="4">
        <v>2</v>
      </c>
      <c r="E724" s="3">
        <v>4</v>
      </c>
    </row>
    <row r="725" spans="1:5" x14ac:dyDescent="0.25">
      <c r="A725">
        <v>815</v>
      </c>
      <c r="C725" s="4">
        <v>2</v>
      </c>
      <c r="E725" s="3">
        <v>4</v>
      </c>
    </row>
    <row r="726" spans="1:5" x14ac:dyDescent="0.25">
      <c r="A726">
        <v>816</v>
      </c>
      <c r="C726" s="4">
        <v>2</v>
      </c>
      <c r="E726" s="3">
        <v>4</v>
      </c>
    </row>
    <row r="727" spans="1:5" x14ac:dyDescent="0.25">
      <c r="A727">
        <v>817</v>
      </c>
      <c r="C727" s="4">
        <v>2</v>
      </c>
      <c r="E727" s="3">
        <v>4</v>
      </c>
    </row>
    <row r="728" spans="1:5" x14ac:dyDescent="0.25">
      <c r="A728">
        <v>818</v>
      </c>
      <c r="C728" s="4">
        <v>2</v>
      </c>
      <c r="E728" s="3">
        <v>4</v>
      </c>
    </row>
    <row r="729" spans="1:5" x14ac:dyDescent="0.25">
      <c r="A729">
        <v>819</v>
      </c>
      <c r="C729" s="4">
        <v>2</v>
      </c>
      <c r="E729" s="3">
        <v>4</v>
      </c>
    </row>
    <row r="730" spans="1:5" x14ac:dyDescent="0.25">
      <c r="A730">
        <v>820</v>
      </c>
      <c r="C730" s="4">
        <v>2</v>
      </c>
    </row>
    <row r="731" spans="1:5" x14ac:dyDescent="0.25">
      <c r="A731">
        <v>821</v>
      </c>
      <c r="C731" s="4">
        <v>2</v>
      </c>
      <c r="D731" s="5">
        <v>3</v>
      </c>
    </row>
    <row r="732" spans="1:5" x14ac:dyDescent="0.25">
      <c r="A732">
        <v>822</v>
      </c>
      <c r="C732" s="4">
        <v>2</v>
      </c>
      <c r="D732" s="5">
        <v>3</v>
      </c>
    </row>
    <row r="733" spans="1:5" x14ac:dyDescent="0.25">
      <c r="A733">
        <v>823</v>
      </c>
      <c r="C733" s="4">
        <v>2</v>
      </c>
      <c r="D733" s="5">
        <v>3</v>
      </c>
    </row>
    <row r="734" spans="1:5" x14ac:dyDescent="0.25">
      <c r="A734">
        <v>824</v>
      </c>
      <c r="C734" s="4">
        <v>2</v>
      </c>
      <c r="D734" s="5">
        <v>3</v>
      </c>
    </row>
    <row r="735" spans="1:5" x14ac:dyDescent="0.25">
      <c r="A735">
        <v>825</v>
      </c>
      <c r="C735" s="4">
        <v>2</v>
      </c>
      <c r="D735" s="5">
        <v>3</v>
      </c>
    </row>
    <row r="736" spans="1:5" x14ac:dyDescent="0.25">
      <c r="A736">
        <v>826</v>
      </c>
      <c r="D736" s="5">
        <v>3</v>
      </c>
    </row>
    <row r="737" spans="1:5" x14ac:dyDescent="0.25">
      <c r="A737">
        <v>827</v>
      </c>
      <c r="D737" s="5">
        <v>3</v>
      </c>
    </row>
    <row r="738" spans="1:5" x14ac:dyDescent="0.25">
      <c r="A738">
        <v>828</v>
      </c>
      <c r="B738" s="2">
        <v>1</v>
      </c>
      <c r="D738" s="5">
        <v>3</v>
      </c>
    </row>
    <row r="739" spans="1:5" x14ac:dyDescent="0.25">
      <c r="A739">
        <v>829</v>
      </c>
      <c r="B739" s="2">
        <v>1</v>
      </c>
      <c r="D739" s="5">
        <v>3</v>
      </c>
      <c r="E739" s="3">
        <v>4</v>
      </c>
    </row>
    <row r="740" spans="1:5" x14ac:dyDescent="0.25">
      <c r="A740">
        <v>830</v>
      </c>
      <c r="B740" s="2">
        <v>1</v>
      </c>
      <c r="D740" s="5">
        <v>3</v>
      </c>
      <c r="E740" s="3">
        <v>4</v>
      </c>
    </row>
    <row r="741" spans="1:5" x14ac:dyDescent="0.25">
      <c r="A741">
        <v>831</v>
      </c>
      <c r="B741" s="2">
        <v>1</v>
      </c>
      <c r="D741" s="5">
        <v>3</v>
      </c>
      <c r="E741" s="3">
        <v>4</v>
      </c>
    </row>
    <row r="742" spans="1:5" x14ac:dyDescent="0.25">
      <c r="A742">
        <v>832</v>
      </c>
      <c r="B742" s="2">
        <v>1</v>
      </c>
      <c r="D742" s="5">
        <v>3</v>
      </c>
      <c r="E742" s="3">
        <v>4</v>
      </c>
    </row>
    <row r="743" spans="1:5" x14ac:dyDescent="0.25">
      <c r="A743">
        <v>833</v>
      </c>
      <c r="B743" s="2">
        <v>1</v>
      </c>
      <c r="D743" s="5">
        <v>3</v>
      </c>
      <c r="E743" s="3">
        <v>4</v>
      </c>
    </row>
    <row r="744" spans="1:5" x14ac:dyDescent="0.25">
      <c r="A744">
        <v>834</v>
      </c>
      <c r="B744" s="2">
        <v>1</v>
      </c>
      <c r="E744" s="3">
        <v>4</v>
      </c>
    </row>
    <row r="745" spans="1:5" x14ac:dyDescent="0.25">
      <c r="A745">
        <v>835</v>
      </c>
      <c r="B745" s="2">
        <v>1</v>
      </c>
      <c r="E745" s="3">
        <v>4</v>
      </c>
    </row>
    <row r="746" spans="1:5" x14ac:dyDescent="0.25">
      <c r="A746">
        <v>836</v>
      </c>
      <c r="B746" s="2">
        <v>1</v>
      </c>
      <c r="E746" s="3">
        <v>4</v>
      </c>
    </row>
    <row r="747" spans="1:5" x14ac:dyDescent="0.25">
      <c r="A747">
        <v>837</v>
      </c>
      <c r="B747" s="2">
        <v>1</v>
      </c>
      <c r="E747" s="3">
        <v>4</v>
      </c>
    </row>
    <row r="748" spans="1:5" x14ac:dyDescent="0.25">
      <c r="A748">
        <v>838</v>
      </c>
      <c r="B748" s="2">
        <v>1</v>
      </c>
      <c r="E748" s="3">
        <v>4</v>
      </c>
    </row>
    <row r="749" spans="1:5" x14ac:dyDescent="0.25">
      <c r="A749">
        <v>839</v>
      </c>
      <c r="B749" s="2">
        <v>1</v>
      </c>
      <c r="E749" s="3">
        <v>4</v>
      </c>
    </row>
    <row r="750" spans="1:5" x14ac:dyDescent="0.25">
      <c r="A750">
        <v>840</v>
      </c>
      <c r="E750" s="3">
        <v>4</v>
      </c>
    </row>
    <row r="751" spans="1:5" x14ac:dyDescent="0.25">
      <c r="A751">
        <v>841</v>
      </c>
      <c r="C751" s="4">
        <v>2</v>
      </c>
      <c r="E751" s="3">
        <v>4</v>
      </c>
    </row>
    <row r="752" spans="1:5" x14ac:dyDescent="0.25">
      <c r="A752">
        <v>842</v>
      </c>
      <c r="C752" s="4">
        <v>2</v>
      </c>
      <c r="E752" s="3">
        <v>4</v>
      </c>
    </row>
    <row r="753" spans="1:5" x14ac:dyDescent="0.25">
      <c r="A753">
        <v>843</v>
      </c>
      <c r="C753" s="4">
        <v>2</v>
      </c>
    </row>
    <row r="754" spans="1:5" x14ac:dyDescent="0.25">
      <c r="A754">
        <v>844</v>
      </c>
      <c r="C754" s="4">
        <v>2</v>
      </c>
    </row>
    <row r="755" spans="1:5" x14ac:dyDescent="0.25">
      <c r="A755">
        <v>845</v>
      </c>
      <c r="C755" s="4">
        <v>2</v>
      </c>
    </row>
    <row r="756" spans="1:5" x14ac:dyDescent="0.25">
      <c r="A756">
        <v>846</v>
      </c>
      <c r="C756" s="4">
        <v>2</v>
      </c>
      <c r="D756" s="5">
        <v>3</v>
      </c>
    </row>
    <row r="757" spans="1:5" x14ac:dyDescent="0.25">
      <c r="A757">
        <v>847</v>
      </c>
      <c r="C757" s="4">
        <v>2</v>
      </c>
      <c r="D757" s="5">
        <v>3</v>
      </c>
    </row>
    <row r="758" spans="1:5" x14ac:dyDescent="0.25">
      <c r="A758">
        <v>848</v>
      </c>
      <c r="C758" s="4">
        <v>2</v>
      </c>
      <c r="D758" s="5">
        <v>3</v>
      </c>
    </row>
    <row r="759" spans="1:5" x14ac:dyDescent="0.25">
      <c r="A759">
        <v>849</v>
      </c>
      <c r="C759" s="4">
        <v>2</v>
      </c>
      <c r="D759" s="5">
        <v>3</v>
      </c>
    </row>
    <row r="760" spans="1:5" x14ac:dyDescent="0.25">
      <c r="A760">
        <v>850</v>
      </c>
      <c r="C760" s="4">
        <v>2</v>
      </c>
      <c r="D760" s="5">
        <v>3</v>
      </c>
    </row>
    <row r="761" spans="1:5" x14ac:dyDescent="0.25">
      <c r="A761">
        <v>851</v>
      </c>
      <c r="C761" s="4">
        <v>2</v>
      </c>
      <c r="D761" s="5">
        <v>3</v>
      </c>
    </row>
    <row r="762" spans="1:5" x14ac:dyDescent="0.25">
      <c r="A762">
        <v>852</v>
      </c>
      <c r="C762" s="4">
        <v>2</v>
      </c>
      <c r="D762" s="5">
        <v>3</v>
      </c>
    </row>
    <row r="763" spans="1:5" x14ac:dyDescent="0.25">
      <c r="A763">
        <v>853</v>
      </c>
      <c r="B763" s="2">
        <v>1</v>
      </c>
      <c r="D763" s="5">
        <v>3</v>
      </c>
    </row>
    <row r="764" spans="1:5" x14ac:dyDescent="0.25">
      <c r="A764">
        <v>854</v>
      </c>
      <c r="B764" s="2">
        <v>1</v>
      </c>
      <c r="D764" s="5">
        <v>3</v>
      </c>
      <c r="E764" s="3">
        <v>4</v>
      </c>
    </row>
    <row r="765" spans="1:5" x14ac:dyDescent="0.25">
      <c r="A765">
        <v>855</v>
      </c>
      <c r="B765" s="2">
        <v>1</v>
      </c>
      <c r="D765" s="5">
        <v>3</v>
      </c>
      <c r="E765" s="3">
        <v>4</v>
      </c>
    </row>
    <row r="766" spans="1:5" x14ac:dyDescent="0.25">
      <c r="A766">
        <v>856</v>
      </c>
      <c r="B766" s="2">
        <v>1</v>
      </c>
      <c r="D766" s="5">
        <v>3</v>
      </c>
      <c r="E766" s="3">
        <v>4</v>
      </c>
    </row>
    <row r="767" spans="1:5" x14ac:dyDescent="0.25">
      <c r="A767">
        <v>857</v>
      </c>
      <c r="B767" s="2">
        <v>1</v>
      </c>
      <c r="D767" s="5">
        <v>3</v>
      </c>
      <c r="E767" s="3">
        <v>4</v>
      </c>
    </row>
    <row r="768" spans="1:5" x14ac:dyDescent="0.25">
      <c r="A768">
        <v>858</v>
      </c>
      <c r="B768" s="2">
        <v>1</v>
      </c>
      <c r="D768" s="5">
        <v>3</v>
      </c>
      <c r="E768" s="3">
        <v>4</v>
      </c>
    </row>
    <row r="769" spans="1:5" x14ac:dyDescent="0.25">
      <c r="A769">
        <v>859</v>
      </c>
      <c r="B769" s="2">
        <v>1</v>
      </c>
      <c r="E769" s="3">
        <v>4</v>
      </c>
    </row>
    <row r="770" spans="1:5" x14ac:dyDescent="0.25">
      <c r="A770">
        <v>860</v>
      </c>
      <c r="B770" s="2">
        <v>1</v>
      </c>
      <c r="E770" s="3">
        <v>4</v>
      </c>
    </row>
    <row r="771" spans="1:5" x14ac:dyDescent="0.25">
      <c r="A771">
        <v>861</v>
      </c>
      <c r="B771" s="2">
        <v>1</v>
      </c>
      <c r="E771" s="3">
        <v>4</v>
      </c>
    </row>
    <row r="772" spans="1:5" x14ac:dyDescent="0.25">
      <c r="A772">
        <v>862</v>
      </c>
      <c r="B772" s="2">
        <v>1</v>
      </c>
      <c r="E772" s="3">
        <v>4</v>
      </c>
    </row>
    <row r="773" spans="1:5" x14ac:dyDescent="0.25">
      <c r="A773">
        <v>863</v>
      </c>
      <c r="B773" s="2">
        <v>1</v>
      </c>
      <c r="E773" s="3">
        <v>4</v>
      </c>
    </row>
    <row r="774" spans="1:5" x14ac:dyDescent="0.25">
      <c r="A774">
        <v>864</v>
      </c>
      <c r="B774" s="2">
        <v>1</v>
      </c>
      <c r="E774" s="3">
        <v>4</v>
      </c>
    </row>
    <row r="775" spans="1:5" x14ac:dyDescent="0.25">
      <c r="A775">
        <v>865</v>
      </c>
      <c r="B775" s="2">
        <v>1</v>
      </c>
      <c r="E775" s="3">
        <v>4</v>
      </c>
    </row>
    <row r="776" spans="1:5" x14ac:dyDescent="0.25">
      <c r="A776">
        <v>866</v>
      </c>
      <c r="C776" s="4">
        <v>2</v>
      </c>
    </row>
    <row r="777" spans="1:5" x14ac:dyDescent="0.25">
      <c r="A777">
        <v>867</v>
      </c>
      <c r="C777" s="4">
        <v>2</v>
      </c>
    </row>
    <row r="778" spans="1:5" x14ac:dyDescent="0.25">
      <c r="A778">
        <v>868</v>
      </c>
      <c r="C778" s="4">
        <v>2</v>
      </c>
    </row>
    <row r="779" spans="1:5" x14ac:dyDescent="0.25">
      <c r="A779">
        <v>869</v>
      </c>
      <c r="C779" s="4">
        <v>2</v>
      </c>
      <c r="D779" s="5">
        <v>3</v>
      </c>
    </row>
    <row r="780" spans="1:5" x14ac:dyDescent="0.25">
      <c r="A780">
        <v>870</v>
      </c>
      <c r="C780" s="4">
        <v>2</v>
      </c>
      <c r="D780" s="5">
        <v>3</v>
      </c>
    </row>
    <row r="781" spans="1:5" x14ac:dyDescent="0.25">
      <c r="A781">
        <v>871</v>
      </c>
      <c r="C781" s="4">
        <v>2</v>
      </c>
      <c r="D781" s="5">
        <v>3</v>
      </c>
    </row>
    <row r="782" spans="1:5" x14ac:dyDescent="0.25">
      <c r="A782">
        <v>872</v>
      </c>
      <c r="C782" s="4">
        <v>2</v>
      </c>
      <c r="D782" s="5">
        <v>3</v>
      </c>
    </row>
    <row r="783" spans="1:5" x14ac:dyDescent="0.25">
      <c r="A783">
        <v>873</v>
      </c>
      <c r="C783" s="4">
        <v>2</v>
      </c>
      <c r="D783" s="5">
        <v>3</v>
      </c>
    </row>
    <row r="784" spans="1:5" x14ac:dyDescent="0.25">
      <c r="A784">
        <v>874</v>
      </c>
      <c r="C784" s="4">
        <v>2</v>
      </c>
      <c r="D784" s="5">
        <v>3</v>
      </c>
    </row>
    <row r="785" spans="1:5" x14ac:dyDescent="0.25">
      <c r="A785">
        <v>875</v>
      </c>
      <c r="C785" s="4">
        <v>2</v>
      </c>
      <c r="D785" s="5">
        <v>3</v>
      </c>
    </row>
    <row r="786" spans="1:5" x14ac:dyDescent="0.25">
      <c r="A786">
        <v>876</v>
      </c>
      <c r="C786" s="4">
        <v>2</v>
      </c>
      <c r="D786" s="5">
        <v>3</v>
      </c>
    </row>
    <row r="787" spans="1:5" x14ac:dyDescent="0.25">
      <c r="A787">
        <v>877</v>
      </c>
      <c r="C787" s="4">
        <v>2</v>
      </c>
      <c r="D787" s="5">
        <v>3</v>
      </c>
    </row>
    <row r="788" spans="1:5" x14ac:dyDescent="0.25">
      <c r="A788">
        <v>878</v>
      </c>
      <c r="C788" s="4">
        <v>2</v>
      </c>
      <c r="D788" s="5">
        <v>3</v>
      </c>
    </row>
    <row r="789" spans="1:5" x14ac:dyDescent="0.25">
      <c r="A789">
        <v>879</v>
      </c>
      <c r="B789" s="2">
        <v>1</v>
      </c>
      <c r="C789" s="4">
        <v>2</v>
      </c>
      <c r="D789" s="5">
        <v>3</v>
      </c>
    </row>
    <row r="790" spans="1:5" x14ac:dyDescent="0.25">
      <c r="A790">
        <v>880</v>
      </c>
      <c r="B790" s="2">
        <v>1</v>
      </c>
      <c r="C790" s="4">
        <v>2</v>
      </c>
      <c r="D790" s="5">
        <v>3</v>
      </c>
    </row>
    <row r="791" spans="1:5" x14ac:dyDescent="0.25">
      <c r="A791">
        <v>881</v>
      </c>
      <c r="B791" s="2">
        <v>1</v>
      </c>
      <c r="D791" s="5">
        <v>3</v>
      </c>
    </row>
    <row r="792" spans="1:5" x14ac:dyDescent="0.25">
      <c r="A792">
        <v>882</v>
      </c>
      <c r="B792" s="2">
        <v>1</v>
      </c>
      <c r="D792" s="5">
        <v>3</v>
      </c>
    </row>
    <row r="793" spans="1:5" x14ac:dyDescent="0.25">
      <c r="A793">
        <v>883</v>
      </c>
      <c r="B793" s="2">
        <v>1</v>
      </c>
      <c r="D793" s="5">
        <v>3</v>
      </c>
      <c r="E793" s="3">
        <v>4</v>
      </c>
    </row>
    <row r="794" spans="1:5" x14ac:dyDescent="0.25">
      <c r="A794">
        <v>884</v>
      </c>
      <c r="B794" s="2">
        <v>1</v>
      </c>
      <c r="D794" s="5">
        <v>3</v>
      </c>
      <c r="E794" s="3">
        <v>4</v>
      </c>
    </row>
    <row r="795" spans="1:5" x14ac:dyDescent="0.25">
      <c r="A795">
        <v>885</v>
      </c>
      <c r="B795" s="2">
        <v>1</v>
      </c>
      <c r="D795" s="5">
        <v>3</v>
      </c>
      <c r="E795" s="3">
        <v>4</v>
      </c>
    </row>
    <row r="796" spans="1:5" x14ac:dyDescent="0.25">
      <c r="A796">
        <v>886</v>
      </c>
      <c r="B796" s="2">
        <v>1</v>
      </c>
      <c r="E796" s="3">
        <v>4</v>
      </c>
    </row>
    <row r="797" spans="1:5" x14ac:dyDescent="0.25">
      <c r="A797">
        <v>887</v>
      </c>
      <c r="B797" s="2">
        <v>1</v>
      </c>
      <c r="E797" s="3">
        <v>4</v>
      </c>
    </row>
    <row r="798" spans="1:5" x14ac:dyDescent="0.25">
      <c r="A798">
        <v>888</v>
      </c>
      <c r="B798" s="2">
        <v>1</v>
      </c>
      <c r="E798" s="3">
        <v>4</v>
      </c>
    </row>
    <row r="799" spans="1:5" x14ac:dyDescent="0.25">
      <c r="A799">
        <v>889</v>
      </c>
      <c r="B799" s="2">
        <v>1</v>
      </c>
      <c r="E799" s="3">
        <v>4</v>
      </c>
    </row>
    <row r="800" spans="1:5" x14ac:dyDescent="0.25">
      <c r="A800">
        <v>890</v>
      </c>
      <c r="B800" s="2">
        <v>1</v>
      </c>
      <c r="E800" s="3">
        <v>4</v>
      </c>
    </row>
    <row r="801" spans="1:5" x14ac:dyDescent="0.25">
      <c r="A801">
        <v>891</v>
      </c>
      <c r="B801" s="2">
        <v>1</v>
      </c>
      <c r="E801" s="3">
        <v>4</v>
      </c>
    </row>
    <row r="802" spans="1:5" x14ac:dyDescent="0.25">
      <c r="A802">
        <v>892</v>
      </c>
      <c r="B802" s="2">
        <v>1</v>
      </c>
      <c r="E802" s="3">
        <v>4</v>
      </c>
    </row>
    <row r="803" spans="1:5" x14ac:dyDescent="0.25">
      <c r="A803">
        <v>893</v>
      </c>
      <c r="E803" s="3">
        <v>4</v>
      </c>
    </row>
    <row r="804" spans="1:5" x14ac:dyDescent="0.25">
      <c r="A804">
        <v>894</v>
      </c>
      <c r="C804" s="4">
        <v>2</v>
      </c>
      <c r="E804" s="3">
        <v>4</v>
      </c>
    </row>
    <row r="805" spans="1:5" x14ac:dyDescent="0.25">
      <c r="A805">
        <v>895</v>
      </c>
      <c r="C805" s="4">
        <v>2</v>
      </c>
      <c r="E805" s="3">
        <v>4</v>
      </c>
    </row>
    <row r="806" spans="1:5" x14ac:dyDescent="0.25">
      <c r="A806">
        <v>896</v>
      </c>
      <c r="C806" s="4">
        <v>2</v>
      </c>
      <c r="E806" s="3">
        <v>4</v>
      </c>
    </row>
    <row r="807" spans="1:5" x14ac:dyDescent="0.25">
      <c r="A807">
        <v>897</v>
      </c>
      <c r="C807" s="4">
        <v>2</v>
      </c>
      <c r="E807" s="3">
        <v>4</v>
      </c>
    </row>
    <row r="808" spans="1:5" x14ac:dyDescent="0.25">
      <c r="A808">
        <v>898</v>
      </c>
      <c r="C808" s="4">
        <v>2</v>
      </c>
      <c r="E808" s="3">
        <v>4</v>
      </c>
    </row>
    <row r="809" spans="1:5" x14ac:dyDescent="0.25">
      <c r="A809">
        <v>899</v>
      </c>
      <c r="C809" s="4">
        <v>2</v>
      </c>
      <c r="D809" s="5">
        <v>3</v>
      </c>
    </row>
    <row r="810" spans="1:5" x14ac:dyDescent="0.25">
      <c r="A810">
        <v>900</v>
      </c>
      <c r="C810" s="4">
        <v>2</v>
      </c>
      <c r="D810" s="5">
        <v>3</v>
      </c>
    </row>
    <row r="811" spans="1:5" x14ac:dyDescent="0.25">
      <c r="A811">
        <v>901</v>
      </c>
      <c r="C811" s="4">
        <v>2</v>
      </c>
      <c r="D811" s="5">
        <v>3</v>
      </c>
    </row>
    <row r="812" spans="1:5" x14ac:dyDescent="0.25">
      <c r="A812">
        <v>902</v>
      </c>
      <c r="C812" s="4">
        <v>2</v>
      </c>
      <c r="D812" s="5">
        <v>3</v>
      </c>
    </row>
    <row r="813" spans="1:5" x14ac:dyDescent="0.25">
      <c r="A813">
        <v>903</v>
      </c>
      <c r="C813" s="4">
        <v>2</v>
      </c>
      <c r="D813" s="5">
        <v>3</v>
      </c>
    </row>
    <row r="814" spans="1:5" x14ac:dyDescent="0.25">
      <c r="A814">
        <v>904</v>
      </c>
      <c r="C814" s="4">
        <v>2</v>
      </c>
      <c r="D814" s="5">
        <v>3</v>
      </c>
    </row>
    <row r="815" spans="1:5" x14ac:dyDescent="0.25">
      <c r="A815">
        <v>905</v>
      </c>
      <c r="C815" s="4">
        <v>2</v>
      </c>
      <c r="D815" s="5">
        <v>3</v>
      </c>
    </row>
    <row r="816" spans="1:5" x14ac:dyDescent="0.25">
      <c r="A816">
        <v>906</v>
      </c>
      <c r="C816" s="4">
        <v>2</v>
      </c>
      <c r="D816" s="5">
        <v>3</v>
      </c>
    </row>
    <row r="817" spans="1:5" x14ac:dyDescent="0.25">
      <c r="A817">
        <v>907</v>
      </c>
      <c r="D817" s="5">
        <v>3</v>
      </c>
    </row>
    <row r="818" spans="1:5" x14ac:dyDescent="0.25">
      <c r="A818">
        <v>908</v>
      </c>
      <c r="B818" s="2">
        <v>1</v>
      </c>
      <c r="D818" s="5">
        <v>3</v>
      </c>
    </row>
    <row r="819" spans="1:5" x14ac:dyDescent="0.25">
      <c r="A819">
        <v>909</v>
      </c>
      <c r="B819" s="2">
        <v>1</v>
      </c>
      <c r="D819" s="5">
        <v>3</v>
      </c>
    </row>
    <row r="820" spans="1:5" x14ac:dyDescent="0.25">
      <c r="A820">
        <v>910</v>
      </c>
      <c r="B820" s="2">
        <v>1</v>
      </c>
      <c r="D820" s="5">
        <v>3</v>
      </c>
    </row>
    <row r="821" spans="1:5" x14ac:dyDescent="0.25">
      <c r="A821">
        <v>911</v>
      </c>
      <c r="B821" s="2">
        <v>1</v>
      </c>
      <c r="D821" s="5">
        <v>3</v>
      </c>
      <c r="E821" s="3">
        <v>4</v>
      </c>
    </row>
    <row r="822" spans="1:5" x14ac:dyDescent="0.25">
      <c r="A822">
        <v>912</v>
      </c>
      <c r="B822" s="2">
        <v>1</v>
      </c>
      <c r="D822" s="5">
        <v>3</v>
      </c>
      <c r="E822" s="3">
        <v>4</v>
      </c>
    </row>
    <row r="823" spans="1:5" x14ac:dyDescent="0.25">
      <c r="A823">
        <v>913</v>
      </c>
      <c r="B823" s="2">
        <v>1</v>
      </c>
      <c r="D823" s="5">
        <v>3</v>
      </c>
      <c r="E823" s="3">
        <v>4</v>
      </c>
    </row>
    <row r="824" spans="1:5" x14ac:dyDescent="0.25">
      <c r="A824">
        <v>914</v>
      </c>
      <c r="B824" s="2">
        <v>1</v>
      </c>
      <c r="E824" s="3">
        <v>4</v>
      </c>
    </row>
    <row r="825" spans="1:5" x14ac:dyDescent="0.25">
      <c r="A825">
        <v>915</v>
      </c>
      <c r="B825" s="2">
        <v>1</v>
      </c>
      <c r="E825" s="3">
        <v>4</v>
      </c>
    </row>
    <row r="826" spans="1:5" x14ac:dyDescent="0.25">
      <c r="A826">
        <v>916</v>
      </c>
      <c r="B826" s="2">
        <v>1</v>
      </c>
      <c r="E826" s="3">
        <v>4</v>
      </c>
    </row>
    <row r="827" spans="1:5" x14ac:dyDescent="0.25">
      <c r="A827">
        <v>917</v>
      </c>
      <c r="B827" s="2">
        <v>1</v>
      </c>
      <c r="E827" s="3">
        <v>4</v>
      </c>
    </row>
    <row r="828" spans="1:5" x14ac:dyDescent="0.25">
      <c r="A828">
        <v>918</v>
      </c>
      <c r="B828" s="2">
        <v>1</v>
      </c>
      <c r="E828" s="3">
        <v>4</v>
      </c>
    </row>
    <row r="829" spans="1:5" x14ac:dyDescent="0.25">
      <c r="A829">
        <v>919</v>
      </c>
      <c r="B829" s="2">
        <v>1</v>
      </c>
      <c r="E829" s="3">
        <v>4</v>
      </c>
    </row>
    <row r="830" spans="1:5" x14ac:dyDescent="0.25">
      <c r="A830">
        <v>920</v>
      </c>
      <c r="B830" s="2">
        <v>1</v>
      </c>
      <c r="E830" s="3">
        <v>4</v>
      </c>
    </row>
    <row r="831" spans="1:5" x14ac:dyDescent="0.25">
      <c r="A831">
        <v>921</v>
      </c>
      <c r="B831" s="2">
        <v>1</v>
      </c>
      <c r="E831" s="3">
        <v>4</v>
      </c>
    </row>
    <row r="832" spans="1:5" x14ac:dyDescent="0.25">
      <c r="A832">
        <v>922</v>
      </c>
      <c r="C832" s="4">
        <v>2</v>
      </c>
      <c r="E832" s="3">
        <v>4</v>
      </c>
    </row>
    <row r="833" spans="1:5" x14ac:dyDescent="0.25">
      <c r="A833">
        <v>923</v>
      </c>
      <c r="C833" s="4">
        <v>2</v>
      </c>
      <c r="E833" s="3">
        <v>4</v>
      </c>
    </row>
    <row r="834" spans="1:5" x14ac:dyDescent="0.25">
      <c r="A834">
        <v>924</v>
      </c>
      <c r="C834" s="4">
        <v>2</v>
      </c>
      <c r="E834" s="3">
        <v>4</v>
      </c>
    </row>
    <row r="835" spans="1:5" x14ac:dyDescent="0.25">
      <c r="A835">
        <v>925</v>
      </c>
      <c r="C835" s="4">
        <v>2</v>
      </c>
    </row>
    <row r="836" spans="1:5" x14ac:dyDescent="0.25">
      <c r="A836">
        <v>926</v>
      </c>
      <c r="C836" s="4">
        <v>2</v>
      </c>
    </row>
    <row r="837" spans="1:5" x14ac:dyDescent="0.25">
      <c r="A837">
        <v>927</v>
      </c>
      <c r="C837" s="4">
        <v>2</v>
      </c>
      <c r="D837" s="5">
        <v>3</v>
      </c>
    </row>
    <row r="838" spans="1:5" x14ac:dyDescent="0.25">
      <c r="A838">
        <v>928</v>
      </c>
      <c r="C838" s="4">
        <v>2</v>
      </c>
      <c r="D838" s="5">
        <v>3</v>
      </c>
    </row>
    <row r="839" spans="1:5" x14ac:dyDescent="0.25">
      <c r="A839">
        <v>929</v>
      </c>
      <c r="C839" s="4">
        <v>2</v>
      </c>
      <c r="D839" s="5">
        <v>3</v>
      </c>
    </row>
    <row r="840" spans="1:5" x14ac:dyDescent="0.25">
      <c r="A840">
        <v>930</v>
      </c>
      <c r="C840" s="4">
        <v>2</v>
      </c>
      <c r="D840" s="5">
        <v>3</v>
      </c>
    </row>
    <row r="841" spans="1:5" x14ac:dyDescent="0.25">
      <c r="A841">
        <v>931</v>
      </c>
      <c r="C841" s="4">
        <v>2</v>
      </c>
      <c r="D841" s="5">
        <v>3</v>
      </c>
    </row>
    <row r="842" spans="1:5" x14ac:dyDescent="0.25">
      <c r="A842">
        <v>932</v>
      </c>
      <c r="C842" s="4">
        <v>2</v>
      </c>
      <c r="D842" s="5">
        <v>3</v>
      </c>
    </row>
    <row r="843" spans="1:5" x14ac:dyDescent="0.25">
      <c r="A843">
        <v>933</v>
      </c>
      <c r="C843" s="4">
        <v>2</v>
      </c>
      <c r="D843" s="5">
        <v>3</v>
      </c>
    </row>
    <row r="844" spans="1:5" x14ac:dyDescent="0.25">
      <c r="A844">
        <v>934</v>
      </c>
      <c r="C844" s="4">
        <v>2</v>
      </c>
      <c r="D844" s="5">
        <v>3</v>
      </c>
    </row>
    <row r="845" spans="1:5" x14ac:dyDescent="0.25">
      <c r="A845">
        <v>935</v>
      </c>
      <c r="D845" s="5">
        <v>3</v>
      </c>
    </row>
    <row r="846" spans="1:5" x14ac:dyDescent="0.25">
      <c r="A846">
        <v>936</v>
      </c>
      <c r="B846" s="2">
        <v>1</v>
      </c>
      <c r="D846" s="5">
        <v>3</v>
      </c>
    </row>
    <row r="847" spans="1:5" x14ac:dyDescent="0.25">
      <c r="A847">
        <v>937</v>
      </c>
      <c r="B847" s="2">
        <v>1</v>
      </c>
      <c r="D847" s="5">
        <v>3</v>
      </c>
    </row>
    <row r="848" spans="1:5" x14ac:dyDescent="0.25">
      <c r="A848">
        <v>938</v>
      </c>
      <c r="B848" s="2">
        <v>1</v>
      </c>
      <c r="D848" s="5">
        <v>3</v>
      </c>
    </row>
    <row r="849" spans="1:5" x14ac:dyDescent="0.25">
      <c r="A849">
        <v>939</v>
      </c>
      <c r="B849" s="2">
        <v>1</v>
      </c>
      <c r="D849" s="5">
        <v>3</v>
      </c>
      <c r="E849" s="3">
        <v>4</v>
      </c>
    </row>
    <row r="850" spans="1:5" x14ac:dyDescent="0.25">
      <c r="A850">
        <v>940</v>
      </c>
      <c r="B850" s="2">
        <v>1</v>
      </c>
      <c r="D850" s="5">
        <v>3</v>
      </c>
      <c r="E850" s="3">
        <v>4</v>
      </c>
    </row>
    <row r="851" spans="1:5" x14ac:dyDescent="0.25">
      <c r="A851">
        <v>941</v>
      </c>
      <c r="B851" s="2">
        <v>1</v>
      </c>
      <c r="D851" s="5">
        <v>3</v>
      </c>
      <c r="E851" s="3">
        <v>4</v>
      </c>
    </row>
    <row r="852" spans="1:5" x14ac:dyDescent="0.25">
      <c r="A852">
        <v>942</v>
      </c>
      <c r="B852" s="2">
        <v>1</v>
      </c>
      <c r="E852" s="3">
        <v>4</v>
      </c>
    </row>
    <row r="853" spans="1:5" x14ac:dyDescent="0.25">
      <c r="A853">
        <v>943</v>
      </c>
      <c r="B853" s="2">
        <v>1</v>
      </c>
      <c r="E853" s="3">
        <v>4</v>
      </c>
    </row>
    <row r="854" spans="1:5" x14ac:dyDescent="0.25">
      <c r="A854">
        <v>944</v>
      </c>
      <c r="B854" s="2">
        <v>1</v>
      </c>
      <c r="E854" s="3">
        <v>4</v>
      </c>
    </row>
    <row r="855" spans="1:5" x14ac:dyDescent="0.25">
      <c r="A855">
        <v>945</v>
      </c>
      <c r="B855" s="2">
        <v>1</v>
      </c>
      <c r="E855" s="3">
        <v>4</v>
      </c>
    </row>
    <row r="856" spans="1:5" x14ac:dyDescent="0.25">
      <c r="A856">
        <v>946</v>
      </c>
      <c r="B856" s="2">
        <v>1</v>
      </c>
      <c r="E856" s="3">
        <v>4</v>
      </c>
    </row>
    <row r="857" spans="1:5" x14ac:dyDescent="0.25">
      <c r="A857">
        <v>947</v>
      </c>
      <c r="B857" s="2">
        <v>1</v>
      </c>
      <c r="E857" s="3">
        <v>4</v>
      </c>
    </row>
    <row r="858" spans="1:5" x14ac:dyDescent="0.25">
      <c r="A858">
        <v>948</v>
      </c>
      <c r="B858" s="2">
        <v>1</v>
      </c>
      <c r="E858" s="3">
        <v>4</v>
      </c>
    </row>
    <row r="859" spans="1:5" x14ac:dyDescent="0.25">
      <c r="A859">
        <v>949</v>
      </c>
      <c r="E859" s="3">
        <v>4</v>
      </c>
    </row>
    <row r="860" spans="1:5" x14ac:dyDescent="0.25">
      <c r="A860">
        <v>950</v>
      </c>
      <c r="C860" s="4">
        <v>2</v>
      </c>
      <c r="E860" s="3">
        <v>4</v>
      </c>
    </row>
    <row r="861" spans="1:5" x14ac:dyDescent="0.25">
      <c r="A861">
        <v>951</v>
      </c>
      <c r="C861" s="4">
        <v>2</v>
      </c>
      <c r="E861" s="3">
        <v>4</v>
      </c>
    </row>
    <row r="862" spans="1:5" x14ac:dyDescent="0.25">
      <c r="A862">
        <v>952</v>
      </c>
      <c r="C862" s="4">
        <v>2</v>
      </c>
      <c r="E862" s="3">
        <v>4</v>
      </c>
    </row>
    <row r="863" spans="1:5" x14ac:dyDescent="0.25">
      <c r="A863">
        <v>953</v>
      </c>
      <c r="C863" s="4">
        <v>2</v>
      </c>
    </row>
    <row r="864" spans="1:5" x14ac:dyDescent="0.25">
      <c r="A864">
        <v>954</v>
      </c>
      <c r="C864" s="4">
        <v>2</v>
      </c>
    </row>
    <row r="865" spans="1:5" x14ac:dyDescent="0.25">
      <c r="A865">
        <v>955</v>
      </c>
      <c r="C865" s="4">
        <v>2</v>
      </c>
      <c r="D865" s="5">
        <v>3</v>
      </c>
    </row>
    <row r="866" spans="1:5" x14ac:dyDescent="0.25">
      <c r="A866">
        <v>956</v>
      </c>
      <c r="C866" s="4">
        <v>2</v>
      </c>
      <c r="D866" s="5">
        <v>3</v>
      </c>
    </row>
    <row r="867" spans="1:5" x14ac:dyDescent="0.25">
      <c r="A867">
        <v>957</v>
      </c>
      <c r="C867" s="4">
        <v>2</v>
      </c>
      <c r="D867" s="5">
        <v>3</v>
      </c>
    </row>
    <row r="868" spans="1:5" x14ac:dyDescent="0.25">
      <c r="A868">
        <v>958</v>
      </c>
      <c r="C868" s="4">
        <v>2</v>
      </c>
      <c r="D868" s="5">
        <v>3</v>
      </c>
    </row>
    <row r="869" spans="1:5" x14ac:dyDescent="0.25">
      <c r="A869">
        <v>959</v>
      </c>
      <c r="C869" s="4">
        <v>2</v>
      </c>
      <c r="D869" s="5">
        <v>3</v>
      </c>
    </row>
    <row r="870" spans="1:5" x14ac:dyDescent="0.25">
      <c r="A870">
        <v>960</v>
      </c>
      <c r="C870" s="4">
        <v>2</v>
      </c>
      <c r="D870" s="5">
        <v>3</v>
      </c>
    </row>
    <row r="871" spans="1:5" x14ac:dyDescent="0.25">
      <c r="A871">
        <v>961</v>
      </c>
      <c r="C871" s="4">
        <v>2</v>
      </c>
      <c r="D871" s="5">
        <v>3</v>
      </c>
    </row>
    <row r="872" spans="1:5" x14ac:dyDescent="0.25">
      <c r="A872">
        <v>962</v>
      </c>
      <c r="C872" s="4">
        <v>2</v>
      </c>
      <c r="D872" s="5">
        <v>3</v>
      </c>
    </row>
    <row r="873" spans="1:5" x14ac:dyDescent="0.25">
      <c r="A873">
        <v>963</v>
      </c>
      <c r="B873" s="2">
        <v>1</v>
      </c>
      <c r="D873" s="5">
        <v>3</v>
      </c>
    </row>
    <row r="874" spans="1:5" x14ac:dyDescent="0.25">
      <c r="A874">
        <v>964</v>
      </c>
      <c r="B874" s="2">
        <v>1</v>
      </c>
      <c r="D874" s="5">
        <v>3</v>
      </c>
    </row>
    <row r="875" spans="1:5" x14ac:dyDescent="0.25">
      <c r="A875">
        <v>965</v>
      </c>
      <c r="B875" s="2">
        <v>1</v>
      </c>
      <c r="D875" s="5">
        <v>3</v>
      </c>
    </row>
    <row r="876" spans="1:5" x14ac:dyDescent="0.25">
      <c r="A876">
        <v>966</v>
      </c>
      <c r="B876" s="2">
        <v>1</v>
      </c>
      <c r="D876" s="5">
        <v>3</v>
      </c>
    </row>
    <row r="877" spans="1:5" x14ac:dyDescent="0.25">
      <c r="A877">
        <v>967</v>
      </c>
      <c r="B877" s="2">
        <v>1</v>
      </c>
      <c r="D877" s="5">
        <v>3</v>
      </c>
      <c r="E877" s="3">
        <v>4</v>
      </c>
    </row>
    <row r="878" spans="1:5" x14ac:dyDescent="0.25">
      <c r="A878">
        <v>968</v>
      </c>
      <c r="B878" s="2">
        <v>1</v>
      </c>
      <c r="D878" s="5">
        <v>3</v>
      </c>
      <c r="E878" s="3">
        <v>4</v>
      </c>
    </row>
    <row r="879" spans="1:5" x14ac:dyDescent="0.25">
      <c r="A879">
        <v>969</v>
      </c>
      <c r="B879" s="2">
        <v>1</v>
      </c>
      <c r="D879" s="5">
        <v>3</v>
      </c>
      <c r="E879" s="3">
        <v>4</v>
      </c>
    </row>
    <row r="880" spans="1:5" x14ac:dyDescent="0.25">
      <c r="A880">
        <v>970</v>
      </c>
      <c r="B880" s="2">
        <v>1</v>
      </c>
      <c r="E880" s="3">
        <v>4</v>
      </c>
    </row>
    <row r="881" spans="1:5" x14ac:dyDescent="0.25">
      <c r="A881">
        <v>971</v>
      </c>
      <c r="B881" s="2">
        <v>1</v>
      </c>
      <c r="E881" s="3">
        <v>4</v>
      </c>
    </row>
    <row r="882" spans="1:5" x14ac:dyDescent="0.25">
      <c r="A882">
        <v>972</v>
      </c>
      <c r="B882" s="2">
        <v>1</v>
      </c>
      <c r="E882" s="3">
        <v>4</v>
      </c>
    </row>
    <row r="883" spans="1:5" x14ac:dyDescent="0.25">
      <c r="A883">
        <v>973</v>
      </c>
      <c r="B883" s="2">
        <v>1</v>
      </c>
      <c r="E883" s="3">
        <v>4</v>
      </c>
    </row>
    <row r="884" spans="1:5" x14ac:dyDescent="0.25">
      <c r="A884">
        <v>974</v>
      </c>
      <c r="B884" s="2">
        <v>1</v>
      </c>
      <c r="E884" s="3">
        <v>4</v>
      </c>
    </row>
    <row r="885" spans="1:5" x14ac:dyDescent="0.25">
      <c r="A885">
        <v>975</v>
      </c>
      <c r="B885" s="2">
        <v>1</v>
      </c>
      <c r="E885" s="3">
        <v>4</v>
      </c>
    </row>
    <row r="886" spans="1:5" x14ac:dyDescent="0.25">
      <c r="A886">
        <v>976</v>
      </c>
      <c r="B886" s="2">
        <v>1</v>
      </c>
      <c r="E886" s="3">
        <v>4</v>
      </c>
    </row>
    <row r="887" spans="1:5" x14ac:dyDescent="0.25">
      <c r="A887">
        <v>977</v>
      </c>
      <c r="E887" s="3">
        <v>4</v>
      </c>
    </row>
    <row r="888" spans="1:5" x14ac:dyDescent="0.25">
      <c r="A888">
        <v>978</v>
      </c>
      <c r="C888" s="4">
        <v>2</v>
      </c>
      <c r="E888" s="3">
        <v>4</v>
      </c>
    </row>
    <row r="889" spans="1:5" x14ac:dyDescent="0.25">
      <c r="A889">
        <v>979</v>
      </c>
      <c r="C889" s="4">
        <v>2</v>
      </c>
      <c r="E889" s="3">
        <v>4</v>
      </c>
    </row>
    <row r="890" spans="1:5" x14ac:dyDescent="0.25">
      <c r="A890">
        <v>980</v>
      </c>
      <c r="C890" s="4">
        <v>2</v>
      </c>
      <c r="E890" s="3">
        <v>4</v>
      </c>
    </row>
    <row r="891" spans="1:5" x14ac:dyDescent="0.25">
      <c r="A891">
        <v>981</v>
      </c>
      <c r="C891" s="4">
        <v>2</v>
      </c>
    </row>
    <row r="892" spans="1:5" x14ac:dyDescent="0.25">
      <c r="A892">
        <v>982</v>
      </c>
      <c r="C892" s="4">
        <v>2</v>
      </c>
      <c r="D892" s="5">
        <v>3</v>
      </c>
    </row>
    <row r="893" spans="1:5" x14ac:dyDescent="0.25">
      <c r="A893">
        <v>983</v>
      </c>
      <c r="C893" s="4">
        <v>2</v>
      </c>
      <c r="D893" s="5">
        <v>3</v>
      </c>
    </row>
    <row r="894" spans="1:5" x14ac:dyDescent="0.25">
      <c r="A894">
        <v>984</v>
      </c>
      <c r="C894" s="4">
        <v>2</v>
      </c>
      <c r="D894" s="5">
        <v>3</v>
      </c>
    </row>
    <row r="895" spans="1:5" x14ac:dyDescent="0.25">
      <c r="A895">
        <v>985</v>
      </c>
      <c r="C895" s="4">
        <v>2</v>
      </c>
      <c r="D895" s="5">
        <v>3</v>
      </c>
    </row>
    <row r="896" spans="1:5" x14ac:dyDescent="0.25">
      <c r="A896">
        <v>986</v>
      </c>
      <c r="C896" s="4">
        <v>2</v>
      </c>
      <c r="D896" s="5">
        <v>3</v>
      </c>
    </row>
    <row r="897" spans="1:5" x14ac:dyDescent="0.25">
      <c r="A897">
        <v>987</v>
      </c>
      <c r="C897" s="4">
        <v>2</v>
      </c>
      <c r="D897" s="5">
        <v>3</v>
      </c>
    </row>
    <row r="898" spans="1:5" x14ac:dyDescent="0.25">
      <c r="A898">
        <v>988</v>
      </c>
      <c r="C898" s="4">
        <v>2</v>
      </c>
      <c r="D898" s="5">
        <v>3</v>
      </c>
    </row>
    <row r="899" spans="1:5" x14ac:dyDescent="0.25">
      <c r="A899">
        <v>989</v>
      </c>
      <c r="C899" s="4">
        <v>2</v>
      </c>
      <c r="D899" s="5">
        <v>3</v>
      </c>
    </row>
    <row r="900" spans="1:5" x14ac:dyDescent="0.25">
      <c r="A900">
        <v>990</v>
      </c>
      <c r="C900" s="4">
        <v>2</v>
      </c>
      <c r="D900" s="5">
        <v>3</v>
      </c>
    </row>
    <row r="901" spans="1:5" x14ac:dyDescent="0.25">
      <c r="A901">
        <v>991</v>
      </c>
      <c r="B901" s="2">
        <v>1</v>
      </c>
      <c r="C901" s="4">
        <v>2</v>
      </c>
      <c r="D901" s="5">
        <v>3</v>
      </c>
    </row>
    <row r="902" spans="1:5" x14ac:dyDescent="0.25">
      <c r="A902">
        <v>992</v>
      </c>
      <c r="B902" s="2">
        <v>1</v>
      </c>
      <c r="D902" s="5">
        <v>3</v>
      </c>
    </row>
    <row r="903" spans="1:5" x14ac:dyDescent="0.25">
      <c r="A903">
        <v>993</v>
      </c>
      <c r="B903" s="2">
        <v>1</v>
      </c>
      <c r="D903" s="5">
        <v>3</v>
      </c>
    </row>
    <row r="904" spans="1:5" x14ac:dyDescent="0.25">
      <c r="A904">
        <v>994</v>
      </c>
      <c r="B904" s="2">
        <v>1</v>
      </c>
      <c r="D904" s="5">
        <v>3</v>
      </c>
    </row>
    <row r="905" spans="1:5" x14ac:dyDescent="0.25">
      <c r="A905">
        <v>995</v>
      </c>
      <c r="B905" s="2">
        <v>1</v>
      </c>
      <c r="D905" s="5">
        <v>3</v>
      </c>
    </row>
    <row r="906" spans="1:5" x14ac:dyDescent="0.25">
      <c r="A906">
        <v>996</v>
      </c>
      <c r="B906" s="2">
        <v>1</v>
      </c>
      <c r="D906" s="5">
        <v>3</v>
      </c>
      <c r="E906" s="3">
        <v>4</v>
      </c>
    </row>
    <row r="907" spans="1:5" x14ac:dyDescent="0.25">
      <c r="A907">
        <v>997</v>
      </c>
      <c r="B907" s="2">
        <v>1</v>
      </c>
      <c r="D907" s="5">
        <v>3</v>
      </c>
      <c r="E907" s="3">
        <v>4</v>
      </c>
    </row>
    <row r="908" spans="1:5" x14ac:dyDescent="0.25">
      <c r="A908">
        <v>998</v>
      </c>
      <c r="B908" s="2">
        <v>1</v>
      </c>
      <c r="D908" s="5">
        <v>3</v>
      </c>
      <c r="E908" s="3">
        <v>4</v>
      </c>
    </row>
    <row r="909" spans="1:5" x14ac:dyDescent="0.25">
      <c r="A909">
        <v>999</v>
      </c>
      <c r="B909" s="2">
        <v>1</v>
      </c>
      <c r="D909" s="5">
        <v>3</v>
      </c>
      <c r="E909" s="3">
        <v>4</v>
      </c>
    </row>
    <row r="910" spans="1:5" x14ac:dyDescent="0.25">
      <c r="A910">
        <v>1000</v>
      </c>
      <c r="B910" s="2">
        <v>1</v>
      </c>
      <c r="D910" s="5">
        <v>3</v>
      </c>
      <c r="E910" s="3">
        <v>4</v>
      </c>
    </row>
    <row r="911" spans="1:5" x14ac:dyDescent="0.25">
      <c r="A911">
        <v>1001</v>
      </c>
      <c r="B911" s="2">
        <v>1</v>
      </c>
      <c r="E911" s="3">
        <v>4</v>
      </c>
    </row>
    <row r="912" spans="1:5" x14ac:dyDescent="0.25">
      <c r="A912">
        <v>1002</v>
      </c>
      <c r="B912" s="2">
        <v>1</v>
      </c>
      <c r="E912" s="3">
        <v>4</v>
      </c>
    </row>
    <row r="913" spans="1:5" x14ac:dyDescent="0.25">
      <c r="A913">
        <v>1003</v>
      </c>
      <c r="B913" s="2">
        <v>1</v>
      </c>
      <c r="E913" s="3">
        <v>4</v>
      </c>
    </row>
    <row r="914" spans="1:5" x14ac:dyDescent="0.25">
      <c r="A914">
        <v>1004</v>
      </c>
      <c r="B914" s="2">
        <v>1</v>
      </c>
      <c r="E914" s="3">
        <v>4</v>
      </c>
    </row>
    <row r="915" spans="1:5" x14ac:dyDescent="0.25">
      <c r="A915">
        <v>1005</v>
      </c>
      <c r="B915" s="2">
        <v>1</v>
      </c>
      <c r="E915" s="3">
        <v>4</v>
      </c>
    </row>
    <row r="916" spans="1:5" x14ac:dyDescent="0.25">
      <c r="A916">
        <v>1006</v>
      </c>
      <c r="C916" s="4">
        <v>2</v>
      </c>
      <c r="E916" s="3">
        <v>4</v>
      </c>
    </row>
    <row r="917" spans="1:5" x14ac:dyDescent="0.25">
      <c r="A917">
        <v>1007</v>
      </c>
      <c r="C917" s="4">
        <v>2</v>
      </c>
      <c r="E917" s="3">
        <v>4</v>
      </c>
    </row>
    <row r="918" spans="1:5" x14ac:dyDescent="0.25">
      <c r="A918">
        <v>1008</v>
      </c>
      <c r="C918" s="4">
        <v>2</v>
      </c>
      <c r="E918" s="3">
        <v>4</v>
      </c>
    </row>
    <row r="919" spans="1:5" x14ac:dyDescent="0.25">
      <c r="A919">
        <v>1009</v>
      </c>
      <c r="C919" s="4">
        <v>2</v>
      </c>
      <c r="E919" s="3">
        <v>4</v>
      </c>
    </row>
    <row r="920" spans="1:5" x14ac:dyDescent="0.25">
      <c r="A920">
        <v>1010</v>
      </c>
      <c r="C920" s="4">
        <v>2</v>
      </c>
      <c r="E920" s="3">
        <v>4</v>
      </c>
    </row>
    <row r="921" spans="1:5" x14ac:dyDescent="0.25">
      <c r="A921">
        <v>1011</v>
      </c>
      <c r="C921" s="4">
        <v>2</v>
      </c>
      <c r="E921" s="3">
        <v>4</v>
      </c>
    </row>
    <row r="922" spans="1:5" x14ac:dyDescent="0.25">
      <c r="A922">
        <v>1012</v>
      </c>
      <c r="C922" s="4">
        <v>2</v>
      </c>
      <c r="E922" s="3">
        <v>4</v>
      </c>
    </row>
    <row r="923" spans="1:5" x14ac:dyDescent="0.25">
      <c r="A923">
        <v>1013</v>
      </c>
      <c r="C923" s="4">
        <v>2</v>
      </c>
    </row>
    <row r="924" spans="1:5" x14ac:dyDescent="0.25">
      <c r="A924">
        <v>1014</v>
      </c>
      <c r="C924" s="4">
        <v>2</v>
      </c>
      <c r="D924" s="5">
        <v>3</v>
      </c>
    </row>
    <row r="925" spans="1:5" x14ac:dyDescent="0.25">
      <c r="A925">
        <v>1015</v>
      </c>
      <c r="C925" s="4">
        <v>2</v>
      </c>
      <c r="D925" s="5">
        <v>3</v>
      </c>
    </row>
    <row r="926" spans="1:5" x14ac:dyDescent="0.25">
      <c r="A926">
        <v>1016</v>
      </c>
      <c r="C926" s="4">
        <v>2</v>
      </c>
      <c r="D926" s="5">
        <v>3</v>
      </c>
    </row>
    <row r="927" spans="1:5" x14ac:dyDescent="0.25">
      <c r="A927">
        <v>1017</v>
      </c>
      <c r="C927" s="4">
        <v>2</v>
      </c>
      <c r="D927" s="5">
        <v>3</v>
      </c>
    </row>
    <row r="928" spans="1:5" x14ac:dyDescent="0.25">
      <c r="A928">
        <v>1018</v>
      </c>
      <c r="C928" s="4">
        <v>2</v>
      </c>
      <c r="D928" s="5">
        <v>3</v>
      </c>
    </row>
    <row r="929" spans="1:5" x14ac:dyDescent="0.25">
      <c r="A929">
        <v>1019</v>
      </c>
      <c r="C929" s="4">
        <v>2</v>
      </c>
      <c r="D929" s="5">
        <v>3</v>
      </c>
    </row>
    <row r="930" spans="1:5" x14ac:dyDescent="0.25">
      <c r="A930">
        <v>1020</v>
      </c>
      <c r="C930" s="4">
        <v>2</v>
      </c>
      <c r="D930" s="5">
        <v>3</v>
      </c>
    </row>
    <row r="931" spans="1:5" x14ac:dyDescent="0.25">
      <c r="A931">
        <v>1021</v>
      </c>
      <c r="C931" s="4">
        <v>2</v>
      </c>
      <c r="D931" s="5">
        <v>3</v>
      </c>
    </row>
    <row r="932" spans="1:5" x14ac:dyDescent="0.25">
      <c r="A932">
        <v>1022</v>
      </c>
      <c r="C932" s="4">
        <v>2</v>
      </c>
      <c r="D932" s="5">
        <v>3</v>
      </c>
    </row>
    <row r="933" spans="1:5" x14ac:dyDescent="0.25">
      <c r="A933">
        <v>1023</v>
      </c>
      <c r="C933" s="4">
        <v>2</v>
      </c>
      <c r="D933" s="5">
        <v>3</v>
      </c>
    </row>
    <row r="934" spans="1:5" x14ac:dyDescent="0.25">
      <c r="A934">
        <v>1024</v>
      </c>
      <c r="B934" s="2">
        <v>1</v>
      </c>
      <c r="C934" s="4">
        <v>2</v>
      </c>
      <c r="D934" s="5">
        <v>3</v>
      </c>
    </row>
    <row r="935" spans="1:5" x14ac:dyDescent="0.25">
      <c r="A935">
        <v>1025</v>
      </c>
      <c r="B935" s="2">
        <v>1</v>
      </c>
      <c r="D935" s="5">
        <v>3</v>
      </c>
    </row>
    <row r="936" spans="1:5" x14ac:dyDescent="0.25">
      <c r="A936">
        <v>1026</v>
      </c>
      <c r="B936" s="2">
        <v>1</v>
      </c>
      <c r="D936" s="5">
        <v>3</v>
      </c>
      <c r="E936" s="3">
        <v>4</v>
      </c>
    </row>
    <row r="937" spans="1:5" x14ac:dyDescent="0.25">
      <c r="A937">
        <v>1027</v>
      </c>
      <c r="B937" s="2">
        <v>1</v>
      </c>
      <c r="D937" s="5">
        <v>3</v>
      </c>
      <c r="E937" s="3">
        <v>4</v>
      </c>
    </row>
    <row r="938" spans="1:5" x14ac:dyDescent="0.25">
      <c r="A938">
        <v>1028</v>
      </c>
      <c r="B938" s="2">
        <v>1</v>
      </c>
      <c r="D938" s="5">
        <v>3</v>
      </c>
      <c r="E938" s="3">
        <v>4</v>
      </c>
    </row>
    <row r="939" spans="1:5" x14ac:dyDescent="0.25">
      <c r="A939">
        <v>1029</v>
      </c>
      <c r="B939" s="2">
        <v>1</v>
      </c>
      <c r="D939" s="5">
        <v>3</v>
      </c>
      <c r="E939" s="3">
        <v>4</v>
      </c>
    </row>
    <row r="940" spans="1:5" x14ac:dyDescent="0.25">
      <c r="A940">
        <v>1030</v>
      </c>
      <c r="B940" s="2">
        <v>1</v>
      </c>
      <c r="D940" s="5">
        <v>3</v>
      </c>
      <c r="E940" s="3">
        <v>4</v>
      </c>
    </row>
    <row r="941" spans="1:5" x14ac:dyDescent="0.25">
      <c r="A941">
        <v>1031</v>
      </c>
      <c r="B941" s="2">
        <v>1</v>
      </c>
      <c r="D941" s="5">
        <v>3</v>
      </c>
      <c r="E941" s="3">
        <v>4</v>
      </c>
    </row>
    <row r="942" spans="1:5" x14ac:dyDescent="0.25">
      <c r="A942">
        <v>1032</v>
      </c>
      <c r="B942" s="2">
        <v>1</v>
      </c>
      <c r="E942" s="3">
        <v>4</v>
      </c>
    </row>
    <row r="943" spans="1:5" x14ac:dyDescent="0.25">
      <c r="A943">
        <v>1033</v>
      </c>
      <c r="B943" s="2">
        <v>1</v>
      </c>
      <c r="E943" s="3">
        <v>4</v>
      </c>
    </row>
    <row r="944" spans="1:5" x14ac:dyDescent="0.25">
      <c r="A944">
        <v>1034</v>
      </c>
      <c r="B944" s="2">
        <v>1</v>
      </c>
      <c r="E944" s="3">
        <v>4</v>
      </c>
    </row>
    <row r="945" spans="1:5" x14ac:dyDescent="0.25">
      <c r="A945">
        <v>1035</v>
      </c>
      <c r="B945" s="2">
        <v>1</v>
      </c>
      <c r="E945" s="3">
        <v>4</v>
      </c>
    </row>
    <row r="946" spans="1:5" x14ac:dyDescent="0.25">
      <c r="A946">
        <v>1036</v>
      </c>
      <c r="B946" s="2">
        <v>1</v>
      </c>
      <c r="E946" s="3">
        <v>4</v>
      </c>
    </row>
    <row r="947" spans="1:5" x14ac:dyDescent="0.25">
      <c r="A947">
        <v>1037</v>
      </c>
      <c r="B947" s="2">
        <v>1</v>
      </c>
      <c r="E947" s="3">
        <v>4</v>
      </c>
    </row>
    <row r="948" spans="1:5" x14ac:dyDescent="0.25">
      <c r="A948">
        <v>1038</v>
      </c>
      <c r="B948" s="2">
        <v>1</v>
      </c>
      <c r="E948" s="3">
        <v>4</v>
      </c>
    </row>
    <row r="949" spans="1:5" x14ac:dyDescent="0.25">
      <c r="A949">
        <v>1039</v>
      </c>
      <c r="B949" s="2">
        <v>1</v>
      </c>
      <c r="E949" s="3">
        <v>4</v>
      </c>
    </row>
    <row r="950" spans="1:5" x14ac:dyDescent="0.25">
      <c r="A950">
        <v>1040</v>
      </c>
      <c r="B950" s="2">
        <v>1</v>
      </c>
      <c r="E950" s="3">
        <v>4</v>
      </c>
    </row>
    <row r="951" spans="1:5" x14ac:dyDescent="0.25">
      <c r="A951">
        <v>1041</v>
      </c>
      <c r="B951" s="2">
        <v>1</v>
      </c>
      <c r="E951" s="3">
        <v>4</v>
      </c>
    </row>
    <row r="952" spans="1:5" x14ac:dyDescent="0.25">
      <c r="A952">
        <v>1042</v>
      </c>
      <c r="B952" s="2">
        <v>1</v>
      </c>
      <c r="C952" s="4">
        <v>2</v>
      </c>
      <c r="E952" s="3">
        <v>4</v>
      </c>
    </row>
    <row r="953" spans="1:5" x14ac:dyDescent="0.25">
      <c r="A953">
        <v>1043</v>
      </c>
      <c r="B953" s="2">
        <v>1</v>
      </c>
      <c r="C953" s="4">
        <v>2</v>
      </c>
      <c r="E953" s="3">
        <v>4</v>
      </c>
    </row>
    <row r="954" spans="1:5" x14ac:dyDescent="0.25">
      <c r="A954">
        <v>1044</v>
      </c>
      <c r="C954" s="4">
        <v>2</v>
      </c>
      <c r="E954" s="3">
        <v>4</v>
      </c>
    </row>
    <row r="955" spans="1:5" x14ac:dyDescent="0.25">
      <c r="A955">
        <v>1045</v>
      </c>
      <c r="C955" s="4">
        <v>2</v>
      </c>
      <c r="D955" s="5">
        <v>3</v>
      </c>
      <c r="E955" s="3">
        <v>4</v>
      </c>
    </row>
    <row r="956" spans="1:5" x14ac:dyDescent="0.25">
      <c r="A956">
        <v>1046</v>
      </c>
      <c r="C956" s="4">
        <v>2</v>
      </c>
      <c r="D956" s="5">
        <v>3</v>
      </c>
    </row>
    <row r="957" spans="1:5" x14ac:dyDescent="0.25">
      <c r="A957">
        <v>1047</v>
      </c>
      <c r="C957" s="4">
        <v>2</v>
      </c>
      <c r="D957" s="5">
        <v>3</v>
      </c>
    </row>
    <row r="958" spans="1:5" x14ac:dyDescent="0.25">
      <c r="A958">
        <v>1048</v>
      </c>
      <c r="C958" s="4">
        <v>2</v>
      </c>
      <c r="D958" s="5">
        <v>3</v>
      </c>
    </row>
    <row r="959" spans="1:5" x14ac:dyDescent="0.25">
      <c r="A959">
        <v>1049</v>
      </c>
      <c r="C959" s="4">
        <v>2</v>
      </c>
      <c r="D959" s="5">
        <v>3</v>
      </c>
    </row>
    <row r="960" spans="1:5" x14ac:dyDescent="0.25">
      <c r="A960">
        <v>1050</v>
      </c>
      <c r="C960" s="4">
        <v>2</v>
      </c>
      <c r="D960" s="5">
        <v>3</v>
      </c>
    </row>
    <row r="961" spans="1:6" x14ac:dyDescent="0.25">
      <c r="A961">
        <v>1051</v>
      </c>
      <c r="C961" s="4">
        <v>2</v>
      </c>
      <c r="D961" s="5">
        <v>3</v>
      </c>
    </row>
    <row r="962" spans="1:6" x14ac:dyDescent="0.25">
      <c r="A962">
        <v>1052</v>
      </c>
      <c r="C962" s="4">
        <v>2</v>
      </c>
      <c r="D962" s="5">
        <v>3</v>
      </c>
    </row>
    <row r="963" spans="1:6" x14ac:dyDescent="0.25">
      <c r="A963">
        <v>1053</v>
      </c>
      <c r="C963" s="4">
        <v>2</v>
      </c>
      <c r="D963" s="5">
        <v>3</v>
      </c>
    </row>
    <row r="964" spans="1:6" x14ac:dyDescent="0.25">
      <c r="A964">
        <v>1054</v>
      </c>
      <c r="C964" s="4">
        <v>2</v>
      </c>
      <c r="D964" s="5">
        <v>3</v>
      </c>
    </row>
    <row r="965" spans="1:6" x14ac:dyDescent="0.25">
      <c r="A965">
        <v>1055</v>
      </c>
      <c r="C965" s="4">
        <v>2</v>
      </c>
      <c r="D965" s="5">
        <v>3</v>
      </c>
    </row>
    <row r="966" spans="1:6" x14ac:dyDescent="0.25">
      <c r="A966">
        <v>1056</v>
      </c>
      <c r="C966" s="4">
        <v>2</v>
      </c>
      <c r="D966" s="5">
        <v>3</v>
      </c>
    </row>
    <row r="967" spans="1:6" x14ac:dyDescent="0.25">
      <c r="A967">
        <v>1057</v>
      </c>
      <c r="B967" s="2">
        <v>1</v>
      </c>
      <c r="C967" s="4">
        <v>2</v>
      </c>
      <c r="D967" s="5">
        <v>3</v>
      </c>
    </row>
    <row r="968" spans="1:6" x14ac:dyDescent="0.25">
      <c r="A968">
        <v>1058</v>
      </c>
      <c r="B968" s="2">
        <v>1</v>
      </c>
      <c r="C968" s="4">
        <v>2</v>
      </c>
      <c r="D968" s="5">
        <v>3</v>
      </c>
    </row>
    <row r="969" spans="1:6" x14ac:dyDescent="0.25">
      <c r="A969">
        <v>1059</v>
      </c>
      <c r="B969" s="2">
        <v>1</v>
      </c>
      <c r="C969" s="4">
        <v>2</v>
      </c>
      <c r="D969" s="5">
        <v>3</v>
      </c>
    </row>
    <row r="970" spans="1:6" x14ac:dyDescent="0.25">
      <c r="A970">
        <v>1060</v>
      </c>
      <c r="B970" s="2">
        <v>1</v>
      </c>
      <c r="C970" s="4">
        <v>2</v>
      </c>
      <c r="D970" s="5">
        <v>3</v>
      </c>
    </row>
    <row r="971" spans="1:6" x14ac:dyDescent="0.25">
      <c r="A971">
        <v>1061</v>
      </c>
      <c r="B971" s="2">
        <v>1</v>
      </c>
      <c r="C971" s="4">
        <v>2</v>
      </c>
      <c r="D971" s="5">
        <v>3</v>
      </c>
    </row>
    <row r="972" spans="1:6" x14ac:dyDescent="0.25">
      <c r="A972">
        <v>1062</v>
      </c>
      <c r="B972" s="2">
        <v>1</v>
      </c>
      <c r="D972" s="5">
        <v>3</v>
      </c>
    </row>
    <row r="973" spans="1:6" x14ac:dyDescent="0.25">
      <c r="A973">
        <v>1063</v>
      </c>
      <c r="B973" s="2">
        <v>1</v>
      </c>
      <c r="D973" s="5">
        <v>3</v>
      </c>
      <c r="F973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80B6-260F-4BE9-9288-E7DA0FD2E393}">
  <dimension ref="A1:EA41"/>
  <sheetViews>
    <sheetView workbookViewId="0">
      <selection activeCell="EC1" sqref="EC1:EE3"/>
    </sheetView>
  </sheetViews>
  <sheetFormatPr defaultRowHeight="15" x14ac:dyDescent="0.25"/>
  <cols>
    <col min="1" max="1" width="11" bestFit="1" customWidth="1"/>
    <col min="2" max="2" width="9" bestFit="1" customWidth="1"/>
    <col min="3" max="3" width="11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296</v>
      </c>
      <c r="AP1" t="s">
        <v>297</v>
      </c>
      <c r="AQ1" t="s">
        <v>298</v>
      </c>
      <c r="AR1" t="s">
        <v>299</v>
      </c>
      <c r="AT1" t="s">
        <v>300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318</v>
      </c>
      <c r="BS1" t="s">
        <v>319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235.246769</v>
      </c>
      <c r="B2">
        <v>8.2715929999999993</v>
      </c>
      <c r="C2">
        <v>224.88557</v>
      </c>
      <c r="D2">
        <v>11.001528</v>
      </c>
      <c r="E2">
        <v>235.053459</v>
      </c>
      <c r="F2">
        <v>7.8432810000000002</v>
      </c>
      <c r="G2">
        <v>247.94072</v>
      </c>
      <c r="H2">
        <v>12.590417</v>
      </c>
      <c r="K2">
        <f>(13/200)</f>
        <v>6.5000000000000002E-2</v>
      </c>
      <c r="L2">
        <f>(13/200)</f>
        <v>6.5000000000000002E-2</v>
      </c>
      <c r="M2">
        <f>(10/200)</f>
        <v>0.05</v>
      </c>
      <c r="N2">
        <f>(12/200)</f>
        <v>0.06</v>
      </c>
      <c r="P2">
        <f>(15/200)</f>
        <v>7.4999999999999997E-2</v>
      </c>
      <c r="Q2">
        <f>(12/200)</f>
        <v>0.06</v>
      </c>
      <c r="R2">
        <f>(12/200)</f>
        <v>0.06</v>
      </c>
      <c r="S2">
        <f>(14/200)</f>
        <v>7.0000000000000007E-2</v>
      </c>
      <c r="U2">
        <f>0.065+0.075</f>
        <v>0.14000000000000001</v>
      </c>
      <c r="V2">
        <f>0.065+0.06</f>
        <v>0.125</v>
      </c>
      <c r="W2">
        <f>0.05+0.06</f>
        <v>0.11</v>
      </c>
      <c r="X2">
        <f>0.06+0.07</f>
        <v>0.13</v>
      </c>
      <c r="Z2">
        <f>SQRT((ABS($A$3-$A$2)^2+(ABS($B$3-$B$2)^2)))</f>
        <v>18.737474581163852</v>
      </c>
      <c r="AA2">
        <f>SQRT((ABS($C$3-$C$2)^2+(ABS($D$3-$D$2)^2)))</f>
        <v>17.289022934314175</v>
      </c>
      <c r="AB2">
        <f>SQRT((ABS($E$3-$E$2)^2+(ABS($F$3-$F$2)^2)))</f>
        <v>18.066014711203604</v>
      </c>
      <c r="AC2">
        <f>SQRT((ABS($G$3-$G$2)^2+(ABS($H$3-$H$2)^2)))</f>
        <v>19.173466897136912</v>
      </c>
      <c r="AE2">
        <f>(COUNTA(U2:U12)/SUM(U2:U12))</f>
        <v>7.3825503355704702</v>
      </c>
      <c r="AF2">
        <f>(COUNTA(V2:V12)/SUM(V2:V12))</f>
        <v>7.333333333333333</v>
      </c>
      <c r="AG2">
        <f>(COUNTA(W2:W12)/SUM(W2:W12))</f>
        <v>7.1661237785016283</v>
      </c>
      <c r="AH2">
        <f>(COUNTA(X2:X12)/SUM(X2:X12))</f>
        <v>7.2847682119205288</v>
      </c>
      <c r="AJ2">
        <f>1/0.14</f>
        <v>7.1428571428571423</v>
      </c>
      <c r="AK2">
        <f>1/0.125</f>
        <v>8</v>
      </c>
      <c r="AL2">
        <f>1/0.11</f>
        <v>9.0909090909090917</v>
      </c>
      <c r="AM2">
        <f>1/0.13</f>
        <v>7.6923076923076916</v>
      </c>
      <c r="AO2">
        <f t="shared" ref="AO2:AO13" si="0">$Z2/$U2</f>
        <v>133.83910415117035</v>
      </c>
      <c r="AP2">
        <f t="shared" ref="AP2:AP12" si="1">$AA2/$V2</f>
        <v>138.3121834745134</v>
      </c>
      <c r="AQ2">
        <f t="shared" ref="AQ2:AQ12" si="2">$AB2/$W2</f>
        <v>164.23649737457822</v>
      </c>
      <c r="AR2">
        <f t="shared" ref="AR2:AR12" si="3">$AC2/$X2</f>
        <v>147.48820690105316</v>
      </c>
      <c r="AT2">
        <f>AT4/AT6</f>
        <v>137.25738027029601</v>
      </c>
      <c r="AV2">
        <f>((0.065/0.14)*100)</f>
        <v>46.428571428571423</v>
      </c>
      <c r="AW2">
        <f>((0.065/0.125)*100)</f>
        <v>52</v>
      </c>
      <c r="AX2">
        <f>((0.05/0.11)*100)</f>
        <v>45.45454545454546</v>
      </c>
      <c r="AY2">
        <f>((0.06/0.13)*100)</f>
        <v>46.153846153846153</v>
      </c>
      <c r="BA2">
        <f>((0.075/0.14)*100)</f>
        <v>53.571428571428569</v>
      </c>
      <c r="BB2">
        <f>((0.06/0.125)*100)</f>
        <v>48</v>
      </c>
      <c r="BC2">
        <f>((0.06/0.11)*100)</f>
        <v>54.54545454545454</v>
      </c>
      <c r="BD2">
        <f>((0.07/0.13)*100)</f>
        <v>53.846153846153854</v>
      </c>
      <c r="BF2">
        <f>ABS($B$2-$D$2)</f>
        <v>2.7299350000000011</v>
      </c>
      <c r="BG2">
        <f>ABS($F$2-$H$2)</f>
        <v>4.7471360000000002</v>
      </c>
      <c r="BL2">
        <f>SQRT((ABS($A$2-$E$2)^2+(ABS($B$2-$F$2)^2)))</f>
        <v>0.46991480658093548</v>
      </c>
      <c r="BM2">
        <f>SQRT((ABS($C$2-$G$3)^2+(ABS($D$2-$H$3)^2)))</f>
        <v>4.1035094352132271</v>
      </c>
      <c r="BO2">
        <f>SQRT((ABS($A$2-$G$2)^2+(ABS($B$2-$H$2)^2)))</f>
        <v>13.408528358226976</v>
      </c>
      <c r="BP2">
        <f>SQRT((ABS($C$2-$E$2)^2+(ABS($D$2-$F$2)^2)))</f>
        <v>10.647088373322072</v>
      </c>
      <c r="BR2">
        <f>DEGREES(ACOS((6.5836858801685^2+18.0660147112036^2-12.2863889249757^2)/(2*6.5836858801685*18.0660147112036)))</f>
        <v>23.123599619020322</v>
      </c>
      <c r="BS2">
        <f>DEGREES(ACOS((13.7337830288896^2+19.1734668971369^2-6.5836858801685^2)/(2*13.7337830288896*19.1734668971369)))</f>
        <v>13.123615472381355</v>
      </c>
      <c r="BU2">
        <v>13</v>
      </c>
      <c r="BV2">
        <v>1</v>
      </c>
      <c r="BW2">
        <v>5</v>
      </c>
      <c r="BX2">
        <v>11</v>
      </c>
      <c r="BY2">
        <v>13</v>
      </c>
      <c r="BZ2">
        <v>1</v>
      </c>
      <c r="CA2">
        <v>9</v>
      </c>
      <c r="CB2">
        <v>3</v>
      </c>
      <c r="CC2">
        <v>10</v>
      </c>
      <c r="CD2">
        <v>2</v>
      </c>
      <c r="CE2">
        <v>9</v>
      </c>
      <c r="CF2">
        <v>3</v>
      </c>
      <c r="CG2">
        <v>12</v>
      </c>
      <c r="CH2">
        <v>11</v>
      </c>
      <c r="CI2">
        <v>1</v>
      </c>
      <c r="CJ2">
        <v>3</v>
      </c>
      <c r="CL2">
        <v>15</v>
      </c>
      <c r="CM2">
        <v>0</v>
      </c>
      <c r="CN2">
        <v>0</v>
      </c>
      <c r="CO2">
        <v>12</v>
      </c>
      <c r="CP2">
        <v>12</v>
      </c>
      <c r="CQ2">
        <v>0</v>
      </c>
      <c r="CR2">
        <v>8</v>
      </c>
      <c r="CS2">
        <v>1</v>
      </c>
      <c r="CT2">
        <v>12</v>
      </c>
      <c r="CU2">
        <v>4</v>
      </c>
      <c r="CV2">
        <v>8</v>
      </c>
      <c r="CW2">
        <v>3</v>
      </c>
      <c r="CX2">
        <v>14</v>
      </c>
      <c r="CY2">
        <v>12</v>
      </c>
      <c r="CZ2">
        <v>1</v>
      </c>
      <c r="DA2">
        <v>0</v>
      </c>
      <c r="DC2">
        <f>((1/13)*100)</f>
        <v>7.6923076923076925</v>
      </c>
      <c r="DD2">
        <f>((5/13)*100)</f>
        <v>38.461538461538467</v>
      </c>
      <c r="DE2">
        <f>((11/13)*100)</f>
        <v>84.615384615384613</v>
      </c>
      <c r="DF2">
        <f>((1/13)*100)</f>
        <v>7.6923076923076925</v>
      </c>
      <c r="DG2">
        <f>((9/13)*100)</f>
        <v>69.230769230769226</v>
      </c>
      <c r="DH2">
        <f>((3/13)*100)</f>
        <v>23.076923076923077</v>
      </c>
      <c r="DI2">
        <f>((2/10)*100)</f>
        <v>20</v>
      </c>
      <c r="DJ2">
        <f>((9/10)*100)</f>
        <v>90</v>
      </c>
      <c r="DK2">
        <f>((3/10)*100)</f>
        <v>30</v>
      </c>
      <c r="DL2">
        <f>((11/12)*100)</f>
        <v>91.666666666666657</v>
      </c>
      <c r="DM2">
        <f>((1/12)*100)</f>
        <v>8.3333333333333321</v>
      </c>
      <c r="DN2">
        <f>((3/12)*100)</f>
        <v>25</v>
      </c>
      <c r="DP2">
        <f>((0/15)*100)</f>
        <v>0</v>
      </c>
      <c r="DQ2">
        <f>((0/15)*100)</f>
        <v>0</v>
      </c>
      <c r="DR2">
        <f>((12/15)*100)</f>
        <v>80</v>
      </c>
      <c r="DS2">
        <f>((0/12)*100)</f>
        <v>0</v>
      </c>
      <c r="DT2">
        <f>((8/12)*100)</f>
        <v>66.666666666666657</v>
      </c>
      <c r="DU2">
        <f>((1/12)*100)</f>
        <v>8.3333333333333321</v>
      </c>
      <c r="DV2">
        <f>((4/12)*100)</f>
        <v>33.333333333333329</v>
      </c>
      <c r="DW2">
        <f>((8/12)*100)</f>
        <v>66.666666666666657</v>
      </c>
      <c r="DX2">
        <f>((3/12)*100)</f>
        <v>25</v>
      </c>
      <c r="DY2">
        <f>((12/14)*100)</f>
        <v>85.714285714285708</v>
      </c>
      <c r="DZ2">
        <f>((1/14)*100)</f>
        <v>7.1428571428571423</v>
      </c>
      <c r="EA2">
        <f>((0/14)*100)</f>
        <v>0</v>
      </c>
    </row>
    <row r="3" spans="1:131" x14ac:dyDescent="0.25">
      <c r="A3">
        <v>216.53012899999999</v>
      </c>
      <c r="B3">
        <v>9.1549619999999994</v>
      </c>
      <c r="C3">
        <v>207.61556100000001</v>
      </c>
      <c r="D3">
        <v>10.190909</v>
      </c>
      <c r="E3">
        <v>216.997916</v>
      </c>
      <c r="F3">
        <v>7.2282570000000002</v>
      </c>
      <c r="G3">
        <v>228.914198</v>
      </c>
      <c r="H3">
        <v>10.221178</v>
      </c>
      <c r="K3">
        <f>(15/200)</f>
        <v>7.4999999999999997E-2</v>
      </c>
      <c r="L3">
        <f>(14/200)</f>
        <v>7.0000000000000007E-2</v>
      </c>
      <c r="M3">
        <f>(15/200)</f>
        <v>7.4999999999999997E-2</v>
      </c>
      <c r="N3">
        <f>(16/200)</f>
        <v>0.08</v>
      </c>
      <c r="P3">
        <f>(12/200)</f>
        <v>0.06</v>
      </c>
      <c r="Q3">
        <f>(12/200)</f>
        <v>0.06</v>
      </c>
      <c r="R3">
        <f>(15/200)</f>
        <v>7.4999999999999997E-2</v>
      </c>
      <c r="S3">
        <f>(10/200)</f>
        <v>0.05</v>
      </c>
      <c r="U3">
        <f>0.075+0.06</f>
        <v>0.13500000000000001</v>
      </c>
      <c r="V3">
        <f>0.07+0.06</f>
        <v>0.13</v>
      </c>
      <c r="W3">
        <f>0.075+0.075</f>
        <v>0.15</v>
      </c>
      <c r="X3">
        <f>0.08+0.05</f>
        <v>0.13</v>
      </c>
      <c r="Z3">
        <f>SQRT((ABS($A$4-$A$3)^2+(ABS($B$4-$B$3)^2)))</f>
        <v>18.947816991896552</v>
      </c>
      <c r="AA3">
        <f>SQRT((ABS($C$4-$C$3)^2+(ABS($D$4-$D$3)^2)))</f>
        <v>19.251606194089295</v>
      </c>
      <c r="AB3">
        <f>SQRT((ABS($E$4-$E$3)^2+(ABS($F$4-$F$3)^2)))</f>
        <v>17.833585567460322</v>
      </c>
      <c r="AC3">
        <f>SQRT((ABS($G$4-$G$3)^2+(ABS($H$4-$H$3)^2)))</f>
        <v>17.559664814673106</v>
      </c>
      <c r="AJ3">
        <f>1/0.135</f>
        <v>7.4074074074074066</v>
      </c>
      <c r="AK3">
        <f>1/0.13</f>
        <v>7.6923076923076916</v>
      </c>
      <c r="AL3">
        <f>1/0.15</f>
        <v>6.666666666666667</v>
      </c>
      <c r="AM3">
        <f>1/0.13</f>
        <v>7.6923076923076916</v>
      </c>
      <c r="AO3">
        <f t="shared" si="0"/>
        <v>140.35419993997445</v>
      </c>
      <c r="AP3">
        <f t="shared" si="1"/>
        <v>148.08927841607149</v>
      </c>
      <c r="AQ3">
        <f t="shared" si="2"/>
        <v>118.89057044973548</v>
      </c>
      <c r="AR3">
        <f t="shared" si="3"/>
        <v>135.07434472825466</v>
      </c>
      <c r="AT3" t="s">
        <v>301</v>
      </c>
      <c r="AV3">
        <f>((0.075/0.135)*100)</f>
        <v>55.55555555555555</v>
      </c>
      <c r="AW3">
        <f>((0.07/0.13)*100)</f>
        <v>53.846153846153854</v>
      </c>
      <c r="AX3">
        <f>((0.075/0.15)*100)</f>
        <v>50</v>
      </c>
      <c r="AY3">
        <f>((0.08/0.13)*100)</f>
        <v>61.53846153846154</v>
      </c>
      <c r="BA3">
        <f>((0.06/0.135)*100)</f>
        <v>44.444444444444443</v>
      </c>
      <c r="BB3">
        <f>((0.06/0.13)*100)</f>
        <v>46.153846153846153</v>
      </c>
      <c r="BC3">
        <f>((0.075/0.15)*100)</f>
        <v>50</v>
      </c>
      <c r="BD3">
        <f>((0.05/0.13)*100)</f>
        <v>38.461538461538467</v>
      </c>
      <c r="BF3">
        <f>ABS($B$3-$D$3)</f>
        <v>1.0359470000000002</v>
      </c>
      <c r="BG3">
        <f>ABS($F$3-$H$3)</f>
        <v>2.9929209999999999</v>
      </c>
      <c r="BL3">
        <f>SQRT((ABS($A$3-$E$3)^2+(ABS($B$3-$F$3)^2)))</f>
        <v>1.9826792061233738</v>
      </c>
      <c r="BM3">
        <f>SQRT((ABS($C$3-$G$4)^2+(ABS($D$3-$H$4)^2)))</f>
        <v>3.9026099833312791</v>
      </c>
      <c r="BO3">
        <f>SQRT((ABS($A$3-$G$3)^2+(ABS($B$3-$H$3)^2)))</f>
        <v>12.429882604249215</v>
      </c>
      <c r="BP3">
        <f>SQRT((ABS($C$3-$E$3)^2+(ABS($D$3-$F$3)^2)))</f>
        <v>9.838998537408612</v>
      </c>
      <c r="BR3">
        <f>DEGREES(ACOS((6.88451651620446^2+17.8335855674603^2-12.2854058599819^2)/(2*6.88451651620446*17.8335855674603)))</f>
        <v>29.125753130346251</v>
      </c>
      <c r="BS3">
        <f>DEGREES(ACOS((12.2863889249757^2+17.5596648146731^2-6.88451651620446^2)/(2*12.2863889249757*17.5596648146731)))</f>
        <v>17.330729475420686</v>
      </c>
      <c r="BU3">
        <v>15</v>
      </c>
      <c r="BV3">
        <v>3</v>
      </c>
      <c r="BW3">
        <v>2</v>
      </c>
      <c r="BX3">
        <v>15</v>
      </c>
      <c r="BY3">
        <v>14</v>
      </c>
      <c r="BZ3">
        <v>2</v>
      </c>
      <c r="CA3">
        <v>10</v>
      </c>
      <c r="CB3">
        <v>2</v>
      </c>
      <c r="CC3">
        <v>15</v>
      </c>
      <c r="CD3">
        <v>4</v>
      </c>
      <c r="CE3">
        <v>10</v>
      </c>
      <c r="CF3">
        <v>4</v>
      </c>
      <c r="CG3">
        <v>16</v>
      </c>
      <c r="CH3">
        <v>15</v>
      </c>
      <c r="CI3">
        <v>4</v>
      </c>
      <c r="CJ3">
        <v>3</v>
      </c>
      <c r="CL3">
        <v>12</v>
      </c>
      <c r="CM3">
        <v>0</v>
      </c>
      <c r="CN3">
        <v>4</v>
      </c>
      <c r="CO3">
        <v>10</v>
      </c>
      <c r="CP3">
        <v>12</v>
      </c>
      <c r="CQ3">
        <v>0</v>
      </c>
      <c r="CR3">
        <v>11</v>
      </c>
      <c r="CS3">
        <v>0</v>
      </c>
      <c r="CT3">
        <v>15</v>
      </c>
      <c r="CU3">
        <v>2</v>
      </c>
      <c r="CV3">
        <v>11</v>
      </c>
      <c r="CW3">
        <v>2</v>
      </c>
      <c r="CX3">
        <v>10</v>
      </c>
      <c r="CY3">
        <v>10</v>
      </c>
      <c r="CZ3">
        <v>0</v>
      </c>
      <c r="DA3">
        <v>3</v>
      </c>
      <c r="DC3">
        <f>((3/15)*100)</f>
        <v>20</v>
      </c>
      <c r="DD3">
        <f>((2/15)*100)</f>
        <v>13.333333333333334</v>
      </c>
      <c r="DE3">
        <f>((15/15)*100)</f>
        <v>100</v>
      </c>
      <c r="DF3">
        <f>((2/14)*100)</f>
        <v>14.285714285714285</v>
      </c>
      <c r="DG3">
        <f>((10/14)*100)</f>
        <v>71.428571428571431</v>
      </c>
      <c r="DH3">
        <f>((2/14)*100)</f>
        <v>14.285714285714285</v>
      </c>
      <c r="DI3">
        <f>((4/15)*100)</f>
        <v>26.666666666666668</v>
      </c>
      <c r="DJ3">
        <f>((10/15)*100)</f>
        <v>66.666666666666657</v>
      </c>
      <c r="DK3">
        <f>((4/15)*100)</f>
        <v>26.666666666666668</v>
      </c>
      <c r="DL3">
        <f>((15/16)*100)</f>
        <v>93.75</v>
      </c>
      <c r="DM3">
        <f>((4/16)*100)</f>
        <v>25</v>
      </c>
      <c r="DN3">
        <f>((3/16)*100)</f>
        <v>18.75</v>
      </c>
      <c r="DP3">
        <f>((0/12)*100)</f>
        <v>0</v>
      </c>
      <c r="DQ3">
        <f>((4/12)*100)</f>
        <v>33.333333333333329</v>
      </c>
      <c r="DR3">
        <f>((10/12)*100)</f>
        <v>83.333333333333343</v>
      </c>
      <c r="DS3">
        <f>((0/12)*100)</f>
        <v>0</v>
      </c>
      <c r="DT3">
        <f>((11/12)*100)</f>
        <v>91.666666666666657</v>
      </c>
      <c r="DU3">
        <f>((0/12)*100)</f>
        <v>0</v>
      </c>
      <c r="DV3">
        <f>((2/15)*100)</f>
        <v>13.333333333333334</v>
      </c>
      <c r="DW3">
        <f>((11/15)*100)</f>
        <v>73.333333333333329</v>
      </c>
      <c r="DX3">
        <f>((2/15)*100)</f>
        <v>13.333333333333334</v>
      </c>
      <c r="DY3">
        <f>((10/10)*100)</f>
        <v>100</v>
      </c>
      <c r="DZ3">
        <f>((0/10)*100)</f>
        <v>0</v>
      </c>
      <c r="EA3">
        <f>((3/10)*100)</f>
        <v>30</v>
      </c>
    </row>
    <row r="4" spans="1:131" x14ac:dyDescent="0.25">
      <c r="A4">
        <v>197.582831</v>
      </c>
      <c r="B4">
        <v>9.2952019999999997</v>
      </c>
      <c r="C4">
        <v>188.367377</v>
      </c>
      <c r="D4">
        <v>10.553888000000001</v>
      </c>
      <c r="E4">
        <v>199.269351</v>
      </c>
      <c r="F4">
        <v>9.1608090000000004</v>
      </c>
      <c r="G4">
        <v>211.38246000000001</v>
      </c>
      <c r="H4">
        <v>11.211123000000001</v>
      </c>
      <c r="K4">
        <f>(13/200)</f>
        <v>6.5000000000000002E-2</v>
      </c>
      <c r="L4">
        <f>(12/200)</f>
        <v>0.06</v>
      </c>
      <c r="M4">
        <f>(10/200)</f>
        <v>0.05</v>
      </c>
      <c r="N4">
        <f>(7/200)</f>
        <v>3.5000000000000003E-2</v>
      </c>
      <c r="P4">
        <f>(13/200)</f>
        <v>6.5000000000000002E-2</v>
      </c>
      <c r="Q4">
        <f>(12/200)</f>
        <v>0.06</v>
      </c>
      <c r="R4">
        <f>(10/200)</f>
        <v>0.05</v>
      </c>
      <c r="S4">
        <f>(13/200)</f>
        <v>6.5000000000000002E-2</v>
      </c>
      <c r="U4">
        <f>0.065+0.065</f>
        <v>0.13</v>
      </c>
      <c r="V4">
        <f>0.06+0.06</f>
        <v>0.12</v>
      </c>
      <c r="W4">
        <f>0.05+0.05</f>
        <v>0.1</v>
      </c>
      <c r="X4">
        <f>0.035+0.065</f>
        <v>0.1</v>
      </c>
      <c r="Z4">
        <f>SQRT((ABS($A$5-$A$4)^2+(ABS($B$5-$B$4)^2)))</f>
        <v>20.6063171414959</v>
      </c>
      <c r="AA4">
        <f>SQRT((ABS($C$5-$C$4)^2+(ABS($D$5-$D$4)^2)))</f>
        <v>19.044766718913881</v>
      </c>
      <c r="AB4">
        <f>SQRT((ABS($E$5-$E$4)^2+(ABS($F$5-$F$4)^2)))</f>
        <v>16.816166512837842</v>
      </c>
      <c r="AC4">
        <f>SQRT((ABS($G$5-$G$4)^2+(ABS($H$5-$H$4)^2)))</f>
        <v>16.975507932713224</v>
      </c>
      <c r="AJ4">
        <f>1/0.13</f>
        <v>7.6923076923076916</v>
      </c>
      <c r="AK4">
        <f>1/0.12</f>
        <v>8.3333333333333339</v>
      </c>
      <c r="AL4">
        <f>1/0.1</f>
        <v>10</v>
      </c>
      <c r="AM4">
        <f>1/0.1</f>
        <v>10</v>
      </c>
      <c r="AO4">
        <f t="shared" si="0"/>
        <v>158.51013185766075</v>
      </c>
      <c r="AP4">
        <f t="shared" si="1"/>
        <v>158.70638932428236</v>
      </c>
      <c r="AQ4">
        <f t="shared" si="2"/>
        <v>168.16166512837842</v>
      </c>
      <c r="AR4">
        <f t="shared" si="3"/>
        <v>169.75507932713222</v>
      </c>
      <c r="AT4">
        <f>SUM(Z:AC)</f>
        <v>2401.3178678288291</v>
      </c>
      <c r="AV4">
        <f>((0.065/0.13)*100)</f>
        <v>50</v>
      </c>
      <c r="AW4">
        <f>((0.06/0.12)*100)</f>
        <v>50</v>
      </c>
      <c r="AX4">
        <f>((0.05/0.1)*100)</f>
        <v>50</v>
      </c>
      <c r="AY4">
        <f>((0.035/0.1)*100)</f>
        <v>35</v>
      </c>
      <c r="BA4">
        <f>((0.065/0.13)*100)</f>
        <v>50</v>
      </c>
      <c r="BB4">
        <f>((0.06/0.12)*100)</f>
        <v>50</v>
      </c>
      <c r="BC4">
        <f>((0.05/0.1)*100)</f>
        <v>50</v>
      </c>
      <c r="BD4">
        <f>((0.065/0.1)*100)</f>
        <v>65</v>
      </c>
      <c r="BF4">
        <f>ABS($B$4-$D$4)</f>
        <v>1.2586860000000009</v>
      </c>
      <c r="BG4">
        <f>ABS($F$4-$H$4)</f>
        <v>2.0503140000000002</v>
      </c>
      <c r="BL4">
        <f>SQRT((ABS($A$4-$E$4)^2+(ABS($B$4-$F$4)^2)))</f>
        <v>1.6918661852667323</v>
      </c>
      <c r="BM4">
        <f>SQRT((ABS($C$4-$G$5)^2+(ABS($D$4-$H$5)^2)))</f>
        <v>6.17304656567081</v>
      </c>
      <c r="BO4">
        <f>SQRT((ABS($A$4-$G$4)^2+(ABS($B$4-$H$4)^2)))</f>
        <v>13.931996045645516</v>
      </c>
      <c r="BP4">
        <f>SQRT((ABS($C$4-$E$4)^2+(ABS($D$4-$F$4)^2)))</f>
        <v>10.990619008814603</v>
      </c>
      <c r="BR4">
        <f>DEGREES(ACOS((5.51634543984159^2+16.8161665128378^2-12.5558589249661^2)/(2*5.51634543984159*16.8161665128378)))</f>
        <v>33.018469261990617</v>
      </c>
      <c r="BS4">
        <f>DEGREES(ACOS((12.2854058599819^2+16.9755079327133^2-5.51634543984159^2)/(2*12.2854058599819*16.9755079327133)))</f>
        <v>11.540967828769157</v>
      </c>
      <c r="BU4">
        <v>13</v>
      </c>
      <c r="BV4">
        <v>2</v>
      </c>
      <c r="BW4">
        <v>4</v>
      </c>
      <c r="BX4">
        <v>7</v>
      </c>
      <c r="BY4">
        <v>12</v>
      </c>
      <c r="BZ4">
        <v>2</v>
      </c>
      <c r="CA4">
        <v>9</v>
      </c>
      <c r="CB4">
        <v>1</v>
      </c>
      <c r="CC4">
        <v>10</v>
      </c>
      <c r="CD4">
        <v>0</v>
      </c>
      <c r="CE4">
        <v>9</v>
      </c>
      <c r="CF4">
        <v>2</v>
      </c>
      <c r="CG4">
        <v>7</v>
      </c>
      <c r="CH4">
        <v>7</v>
      </c>
      <c r="CI4">
        <v>0</v>
      </c>
      <c r="CJ4">
        <v>4</v>
      </c>
      <c r="CL4">
        <v>13</v>
      </c>
      <c r="CM4">
        <v>1</v>
      </c>
      <c r="CN4">
        <v>2</v>
      </c>
      <c r="CO4">
        <v>13</v>
      </c>
      <c r="CP4">
        <v>12</v>
      </c>
      <c r="CQ4">
        <v>1</v>
      </c>
      <c r="CR4">
        <v>7</v>
      </c>
      <c r="CS4">
        <v>5</v>
      </c>
      <c r="CT4">
        <v>10</v>
      </c>
      <c r="CU4">
        <v>1</v>
      </c>
      <c r="CV4">
        <v>7</v>
      </c>
      <c r="CW4">
        <v>7</v>
      </c>
      <c r="CX4">
        <v>13</v>
      </c>
      <c r="CY4">
        <v>13</v>
      </c>
      <c r="CZ4">
        <v>1</v>
      </c>
      <c r="DA4">
        <v>2</v>
      </c>
      <c r="DC4">
        <f>((2/13)*100)</f>
        <v>15.384615384615385</v>
      </c>
      <c r="DD4">
        <f>((4/13)*100)</f>
        <v>30.76923076923077</v>
      </c>
      <c r="DE4">
        <f>((7/13)*100)</f>
        <v>53.846153846153847</v>
      </c>
      <c r="DF4">
        <f>((2/12)*100)</f>
        <v>16.666666666666664</v>
      </c>
      <c r="DG4">
        <f>((9/12)*100)</f>
        <v>75</v>
      </c>
      <c r="DH4">
        <f>((1/12)*100)</f>
        <v>8.3333333333333321</v>
      </c>
      <c r="DI4">
        <f>((0/10)*100)</f>
        <v>0</v>
      </c>
      <c r="DJ4">
        <f>((9/10)*100)</f>
        <v>90</v>
      </c>
      <c r="DK4">
        <f>((2/10)*100)</f>
        <v>20</v>
      </c>
      <c r="DL4">
        <f>((7/7)*100)</f>
        <v>100</v>
      </c>
      <c r="DM4">
        <f>((0/7)*100)</f>
        <v>0</v>
      </c>
      <c r="DN4">
        <f>((4/7)*100)</f>
        <v>57.142857142857139</v>
      </c>
      <c r="DP4">
        <f>((1/13)*100)</f>
        <v>7.6923076923076925</v>
      </c>
      <c r="DQ4">
        <f>((2/13)*100)</f>
        <v>15.384615384615385</v>
      </c>
      <c r="DR4">
        <f>((13/13)*100)</f>
        <v>100</v>
      </c>
      <c r="DS4">
        <f>((1/12)*100)</f>
        <v>8.3333333333333321</v>
      </c>
      <c r="DT4">
        <f>((7/12)*100)</f>
        <v>58.333333333333336</v>
      </c>
      <c r="DU4">
        <f>((5/12)*100)</f>
        <v>41.666666666666671</v>
      </c>
      <c r="DV4">
        <f>((1/10)*100)</f>
        <v>10</v>
      </c>
      <c r="DW4">
        <f>((7/10)*100)</f>
        <v>70</v>
      </c>
      <c r="DX4">
        <f>((7/10)*100)</f>
        <v>70</v>
      </c>
      <c r="DY4">
        <f>((13/13)*100)</f>
        <v>100</v>
      </c>
      <c r="DZ4">
        <f>((1/13)*100)</f>
        <v>7.6923076923076925</v>
      </c>
      <c r="EA4">
        <f>((2/13)*100)</f>
        <v>15.384615384615385</v>
      </c>
    </row>
    <row r="5" spans="1:131" x14ac:dyDescent="0.25">
      <c r="A5">
        <v>176.998693</v>
      </c>
      <c r="B5">
        <v>8.3393940000000004</v>
      </c>
      <c r="C5">
        <v>169.33919800000001</v>
      </c>
      <c r="D5">
        <v>11.348585</v>
      </c>
      <c r="E5">
        <v>182.50793400000001</v>
      </c>
      <c r="F5">
        <v>7.8049489999999997</v>
      </c>
      <c r="G5">
        <v>194.41662100000002</v>
      </c>
      <c r="H5">
        <v>11.783989999999999</v>
      </c>
      <c r="K5">
        <f>(9/200)</f>
        <v>4.4999999999999998E-2</v>
      </c>
      <c r="L5">
        <f>(14/200)</f>
        <v>7.0000000000000007E-2</v>
      </c>
      <c r="M5">
        <f>(12/200)</f>
        <v>0.06</v>
      </c>
      <c r="N5">
        <f>(15/200)</f>
        <v>7.4999999999999997E-2</v>
      </c>
      <c r="P5">
        <f>(13/200)</f>
        <v>6.5000000000000002E-2</v>
      </c>
      <c r="Q5">
        <f>(12/200)</f>
        <v>0.06</v>
      </c>
      <c r="R5">
        <f>(13/200)</f>
        <v>6.5000000000000002E-2</v>
      </c>
      <c r="S5">
        <f>(15/200)</f>
        <v>7.4999999999999997E-2</v>
      </c>
      <c r="U5">
        <f>0.045+0.065</f>
        <v>0.11</v>
      </c>
      <c r="V5">
        <f>0.07+0.06</f>
        <v>0.13</v>
      </c>
      <c r="W5">
        <f>0.06+0.065</f>
        <v>0.125</v>
      </c>
      <c r="X5">
        <f>0.075+0.075</f>
        <v>0.15</v>
      </c>
      <c r="Z5">
        <f>SQRT((ABS($A$6-$A$5)^2+(ABS($B$6-$B$5)^2)))</f>
        <v>16.010887298808932</v>
      </c>
      <c r="AA5">
        <f>SQRT((ABS($C$6-$C$5)^2+(ABS($D$6-$D$5)^2)))</f>
        <v>15.945784745606602</v>
      </c>
      <c r="AB5">
        <f>SQRT((ABS($E$6-$E$5)^2+(ABS($F$6-$F$5)^2)))</f>
        <v>20.259872353890589</v>
      </c>
      <c r="AC5">
        <f>SQRT((ABS($G$6-$G$5)^2+(ABS($H$6-$H$5)^2)))</f>
        <v>22.714853009280215</v>
      </c>
      <c r="AJ5">
        <f>1/0.11</f>
        <v>9.0909090909090917</v>
      </c>
      <c r="AK5">
        <f>1/0.13</f>
        <v>7.6923076923076916</v>
      </c>
      <c r="AL5">
        <f>1/0.125</f>
        <v>8</v>
      </c>
      <c r="AM5">
        <f>1/0.15</f>
        <v>6.666666666666667</v>
      </c>
      <c r="AO5">
        <f t="shared" si="0"/>
        <v>145.553520898263</v>
      </c>
      <c r="AP5">
        <f t="shared" si="1"/>
        <v>122.65988265851232</v>
      </c>
      <c r="AQ5">
        <f t="shared" si="2"/>
        <v>162.07897883112472</v>
      </c>
      <c r="AR5">
        <f t="shared" si="3"/>
        <v>151.43235339520143</v>
      </c>
      <c r="AT5" t="s">
        <v>302</v>
      </c>
      <c r="AV5">
        <f>((0.045/0.11)*100)</f>
        <v>40.909090909090907</v>
      </c>
      <c r="AW5">
        <f>((0.07/0.13)*100)</f>
        <v>53.846153846153854</v>
      </c>
      <c r="AX5">
        <f>((0.06/0.125)*100)</f>
        <v>48</v>
      </c>
      <c r="AY5">
        <f>((0.075/0.15)*100)</f>
        <v>50</v>
      </c>
      <c r="BA5">
        <f>((0.065/0.11)*100)</f>
        <v>59.090909090909093</v>
      </c>
      <c r="BB5">
        <f>((0.06/0.13)*100)</f>
        <v>46.153846153846153</v>
      </c>
      <c r="BC5">
        <f>((0.065/0.125)*100)</f>
        <v>52</v>
      </c>
      <c r="BD5">
        <f>((0.075/0.15)*100)</f>
        <v>50</v>
      </c>
      <c r="BF5">
        <f>ABS($B$5-$D$5)</f>
        <v>3.0091909999999995</v>
      </c>
      <c r="BG5">
        <f>ABS($F$5-$H$5)</f>
        <v>3.9790409999999996</v>
      </c>
      <c r="BL5">
        <f>SQRT((ABS($A$5-$E$5)^2+(ABS($B$5-$F$5)^2)))</f>
        <v>5.5351032378905121</v>
      </c>
      <c r="BM5">
        <f>SQRT((ABS($C$5-$G$6)^2+(ABS($D$5-$H$6)^2)))</f>
        <v>2.5636096342619918</v>
      </c>
      <c r="BO5">
        <f>SQRT((ABS($A$5-$G$6)^2+(ABS($B$5-$H$6)^2)))</f>
        <v>5.6663327588948684</v>
      </c>
      <c r="BP5">
        <f>SQRT((ABS($C$5-$E$5)^2+(ABS($D$5-$F$5)^2)))</f>
        <v>13.637190470848161</v>
      </c>
      <c r="BR5">
        <f>DEGREES(ACOS((11.0876509417208^2+20.2598723538906^2-10.2638573908811^2)/(2*11.0876509417208*20.2598723538906)))</f>
        <v>17.678764458118234</v>
      </c>
      <c r="BS5">
        <f>DEGREES(ACOS((12.5558589249661^2+22.7148530092802^2-11.0876509417208^2)/(2*12.5558589249661*22.7148530092802)))</f>
        <v>15.113921556037582</v>
      </c>
      <c r="BU5">
        <v>9</v>
      </c>
      <c r="BV5">
        <v>0</v>
      </c>
      <c r="BW5">
        <v>0</v>
      </c>
      <c r="BX5">
        <v>9</v>
      </c>
      <c r="BY5">
        <v>14</v>
      </c>
      <c r="BZ5">
        <v>1</v>
      </c>
      <c r="CA5">
        <v>12</v>
      </c>
      <c r="CB5">
        <v>3</v>
      </c>
      <c r="CC5">
        <v>12</v>
      </c>
      <c r="CD5">
        <v>1</v>
      </c>
      <c r="CE5">
        <v>12</v>
      </c>
      <c r="CF5">
        <v>1</v>
      </c>
      <c r="CG5">
        <v>15</v>
      </c>
      <c r="CH5">
        <v>9</v>
      </c>
      <c r="CI5">
        <v>3</v>
      </c>
      <c r="CJ5">
        <v>2</v>
      </c>
      <c r="CL5">
        <v>13</v>
      </c>
      <c r="CM5">
        <v>3</v>
      </c>
      <c r="CN5">
        <v>3</v>
      </c>
      <c r="CO5">
        <v>9</v>
      </c>
      <c r="CP5">
        <v>12</v>
      </c>
      <c r="CQ5">
        <v>3</v>
      </c>
      <c r="CR5">
        <v>11</v>
      </c>
      <c r="CS5">
        <v>0</v>
      </c>
      <c r="CT5">
        <v>13</v>
      </c>
      <c r="CU5">
        <v>4</v>
      </c>
      <c r="CV5">
        <v>11</v>
      </c>
      <c r="CW5">
        <v>0</v>
      </c>
      <c r="CX5">
        <v>15</v>
      </c>
      <c r="CY5">
        <v>9</v>
      </c>
      <c r="CZ5">
        <v>4</v>
      </c>
      <c r="DA5">
        <v>7</v>
      </c>
      <c r="DC5">
        <f>((0/9)*100)</f>
        <v>0</v>
      </c>
      <c r="DD5">
        <f>((0/9)*100)</f>
        <v>0</v>
      </c>
      <c r="DE5">
        <f>((9/9)*100)</f>
        <v>100</v>
      </c>
      <c r="DF5">
        <f>((1/14)*100)</f>
        <v>7.1428571428571423</v>
      </c>
      <c r="DG5">
        <f>((12/14)*100)</f>
        <v>85.714285714285708</v>
      </c>
      <c r="DH5">
        <f>((3/14)*100)</f>
        <v>21.428571428571427</v>
      </c>
      <c r="DI5">
        <f>((1/12)*100)</f>
        <v>8.3333333333333321</v>
      </c>
      <c r="DJ5">
        <f>((12/12)*100)</f>
        <v>100</v>
      </c>
      <c r="DK5">
        <f>((1/12)*100)</f>
        <v>8.3333333333333321</v>
      </c>
      <c r="DL5">
        <f>((9/15)*100)</f>
        <v>60</v>
      </c>
      <c r="DM5">
        <f>((3/15)*100)</f>
        <v>20</v>
      </c>
      <c r="DN5">
        <f>((2/15)*100)</f>
        <v>13.333333333333334</v>
      </c>
      <c r="DP5">
        <f>((3/13)*100)</f>
        <v>23.076923076923077</v>
      </c>
      <c r="DQ5">
        <f>((3/13)*100)</f>
        <v>23.076923076923077</v>
      </c>
      <c r="DR5">
        <f>((9/13)*100)</f>
        <v>69.230769230769226</v>
      </c>
      <c r="DS5">
        <f>((3/12)*100)</f>
        <v>25</v>
      </c>
      <c r="DT5">
        <f>((11/12)*100)</f>
        <v>91.666666666666657</v>
      </c>
      <c r="DU5">
        <f>((0/12)*100)</f>
        <v>0</v>
      </c>
      <c r="DV5">
        <f>((4/13)*100)</f>
        <v>30.76923076923077</v>
      </c>
      <c r="DW5">
        <f>((11/13)*100)</f>
        <v>84.615384615384613</v>
      </c>
      <c r="DX5">
        <f>((0/13)*100)</f>
        <v>0</v>
      </c>
      <c r="DY5">
        <f>((9/15)*100)</f>
        <v>60</v>
      </c>
      <c r="DZ5">
        <f>((4/15)*100)</f>
        <v>26.666666666666668</v>
      </c>
      <c r="EA5">
        <f>((7/15)*100)</f>
        <v>46.666666666666664</v>
      </c>
    </row>
    <row r="6" spans="1:131" x14ac:dyDescent="0.25">
      <c r="A6">
        <v>160.988338</v>
      </c>
      <c r="B6">
        <v>8.4699500000000008</v>
      </c>
      <c r="C6">
        <v>153.422076</v>
      </c>
      <c r="D6">
        <v>10.392929000000001</v>
      </c>
      <c r="E6">
        <v>162.294196</v>
      </c>
      <c r="F6">
        <v>6.438485</v>
      </c>
      <c r="G6">
        <v>171.74086299999999</v>
      </c>
      <c r="H6">
        <v>10.451869</v>
      </c>
      <c r="K6">
        <f>(11/200)</f>
        <v>5.5E-2</v>
      </c>
      <c r="L6">
        <f>(11/200)</f>
        <v>5.5E-2</v>
      </c>
      <c r="M6">
        <f>(12/200)</f>
        <v>0.06</v>
      </c>
      <c r="N6">
        <f>(17/200)</f>
        <v>8.5000000000000006E-2</v>
      </c>
      <c r="P6">
        <f>(13/200)</f>
        <v>6.5000000000000002E-2</v>
      </c>
      <c r="Q6">
        <f>(13/200)</f>
        <v>6.5000000000000002E-2</v>
      </c>
      <c r="R6">
        <f>(16/200)</f>
        <v>0.08</v>
      </c>
      <c r="S6">
        <f>(11/200)</f>
        <v>5.5E-2</v>
      </c>
      <c r="U6">
        <f>0.055+0.065</f>
        <v>0.12</v>
      </c>
      <c r="V6">
        <f>0.055+0.065</f>
        <v>0.12</v>
      </c>
      <c r="W6">
        <f>0.06+0.08</f>
        <v>0.14000000000000001</v>
      </c>
      <c r="X6">
        <f>0.085+0.055</f>
        <v>0.14000000000000001</v>
      </c>
      <c r="Z6">
        <f>SQRT((ABS($A$7-$A$6)^2+(ABS($B$7-$B$6)^2)))</f>
        <v>23.111299597594446</v>
      </c>
      <c r="AA6">
        <f>SQRT((ABS($C$7-$C$6)^2+(ABS($D$7-$D$6)^2)))</f>
        <v>24.46391218990507</v>
      </c>
      <c r="AB6">
        <f>SQRT((ABS($E$7-$E$6)^2+(ABS($F$7-$F$6)^2)))</f>
        <v>24.637829480054648</v>
      </c>
      <c r="AC6">
        <f>SQRT((ABS($G$7-$G$6)^2+(ABS($H$7-$H$6)^2)))</f>
        <v>16.734182646518242</v>
      </c>
      <c r="AJ6">
        <f>1/0.12</f>
        <v>8.3333333333333339</v>
      </c>
      <c r="AK6">
        <f>1/0.12</f>
        <v>8.3333333333333339</v>
      </c>
      <c r="AL6">
        <f>1/0.14</f>
        <v>7.1428571428571423</v>
      </c>
      <c r="AM6">
        <f>1/0.14</f>
        <v>7.1428571428571423</v>
      </c>
      <c r="AO6">
        <f t="shared" si="0"/>
        <v>192.59416331328705</v>
      </c>
      <c r="AP6">
        <f t="shared" si="1"/>
        <v>203.86593491587558</v>
      </c>
      <c r="AQ6">
        <f t="shared" si="2"/>
        <v>175.98449628610462</v>
      </c>
      <c r="AR6">
        <f t="shared" si="3"/>
        <v>119.52987604655885</v>
      </c>
      <c r="AT6">
        <f>SUM(U:X)</f>
        <v>17.495000000000005</v>
      </c>
      <c r="AV6">
        <f>((0.055/0.12)*100)</f>
        <v>45.833333333333336</v>
      </c>
      <c r="AW6">
        <f>((0.055/0.12)*100)</f>
        <v>45.833333333333336</v>
      </c>
      <c r="AX6">
        <f>((0.06/0.14)*100)</f>
        <v>42.857142857142847</v>
      </c>
      <c r="AY6">
        <f>((0.085/0.14)*100)</f>
        <v>60.714285714285708</v>
      </c>
      <c r="BA6">
        <f>((0.065/0.12)*100)</f>
        <v>54.166666666666671</v>
      </c>
      <c r="BB6">
        <f>((0.065/0.12)*100)</f>
        <v>54.166666666666671</v>
      </c>
      <c r="BC6">
        <f>((0.08/0.14)*100)</f>
        <v>57.142857142857139</v>
      </c>
      <c r="BD6">
        <f>((0.055/0.14)*100)</f>
        <v>39.285714285714285</v>
      </c>
      <c r="BF6">
        <f>ABS($B$6-$D$6)</f>
        <v>1.9229789999999998</v>
      </c>
      <c r="BG6">
        <f>ABS($F$6-$H$6)</f>
        <v>4.0133840000000003</v>
      </c>
      <c r="BL6">
        <f>SQRT((ABS($A$6-$E$6)^2+(ABS($B$6-$F$6)^2)))</f>
        <v>2.4149772591867205</v>
      </c>
      <c r="BM6">
        <f>SQRT((ABS($C$6-$G$7)^2+(ABS($D$6-$H$7)^2)))</f>
        <v>2.2205052571700943</v>
      </c>
      <c r="BO6">
        <f>SQRT((ABS($A$6-$G$6)^2+(ABS($B$6-$H$6)^2)))</f>
        <v>10.933654320408424</v>
      </c>
      <c r="BP6">
        <f>SQRT((ABS($C$6-$E$6)^2+(ABS($D$6-$F$6)^2)))</f>
        <v>9.713503005792294</v>
      </c>
      <c r="BR6">
        <f>DEGREES(ACOS((7.62910033062037^2+24.6378294800546^2-17.7019750554497^2)/(2*7.62910033062037*24.6378294800546)))</f>
        <v>20.611252080910607</v>
      </c>
      <c r="BS6">
        <f>DEGREES(ACOS((10.2638573908811^2+16.7341826465182^2-7.62910033062037^2)/(2*10.2638573908811*16.7341826465182)))</f>
        <v>17.741971387826098</v>
      </c>
      <c r="BU6">
        <v>11</v>
      </c>
      <c r="BV6">
        <v>1</v>
      </c>
      <c r="BW6">
        <v>1</v>
      </c>
      <c r="BX6">
        <v>11</v>
      </c>
      <c r="BY6">
        <v>11</v>
      </c>
      <c r="BZ6">
        <v>1</v>
      </c>
      <c r="CA6">
        <v>8</v>
      </c>
      <c r="CB6">
        <v>3</v>
      </c>
      <c r="CC6">
        <v>12</v>
      </c>
      <c r="CD6">
        <v>5</v>
      </c>
      <c r="CE6">
        <v>8</v>
      </c>
      <c r="CF6">
        <v>0</v>
      </c>
      <c r="CG6">
        <v>17</v>
      </c>
      <c r="CH6">
        <v>11</v>
      </c>
      <c r="CI6">
        <v>4</v>
      </c>
      <c r="CJ6">
        <v>1</v>
      </c>
      <c r="CL6">
        <v>13</v>
      </c>
      <c r="CM6">
        <v>0</v>
      </c>
      <c r="CN6">
        <v>2</v>
      </c>
      <c r="CO6">
        <v>11</v>
      </c>
      <c r="CP6">
        <v>13</v>
      </c>
      <c r="CQ6">
        <v>3</v>
      </c>
      <c r="CR6">
        <v>13</v>
      </c>
      <c r="CS6">
        <v>0</v>
      </c>
      <c r="CT6">
        <v>16</v>
      </c>
      <c r="CU6">
        <v>6</v>
      </c>
      <c r="CV6">
        <v>13</v>
      </c>
      <c r="CW6">
        <v>0</v>
      </c>
      <c r="CX6">
        <v>11</v>
      </c>
      <c r="CY6">
        <v>11</v>
      </c>
      <c r="CZ6">
        <v>0</v>
      </c>
      <c r="DA6">
        <v>0</v>
      </c>
      <c r="DC6">
        <f>((1/11)*100)</f>
        <v>9.0909090909090917</v>
      </c>
      <c r="DD6">
        <f>((1/11)*100)</f>
        <v>9.0909090909090917</v>
      </c>
      <c r="DE6">
        <f>((11/11)*100)</f>
        <v>100</v>
      </c>
      <c r="DF6">
        <f>((1/11)*100)</f>
        <v>9.0909090909090917</v>
      </c>
      <c r="DG6">
        <f>((8/11)*100)</f>
        <v>72.727272727272734</v>
      </c>
      <c r="DH6">
        <f>((3/11)*100)</f>
        <v>27.27272727272727</v>
      </c>
      <c r="DI6">
        <f>((5/12)*100)</f>
        <v>41.666666666666671</v>
      </c>
      <c r="DJ6">
        <f>((8/12)*100)</f>
        <v>66.666666666666657</v>
      </c>
      <c r="DK6">
        <f>((0/12)*100)</f>
        <v>0</v>
      </c>
      <c r="DL6">
        <f>((11/17)*100)</f>
        <v>64.705882352941174</v>
      </c>
      <c r="DM6">
        <f>((4/17)*100)</f>
        <v>23.52941176470588</v>
      </c>
      <c r="DN6">
        <f>((1/17)*100)</f>
        <v>5.8823529411764701</v>
      </c>
      <c r="DP6">
        <f>((0/13)*100)</f>
        <v>0</v>
      </c>
      <c r="DQ6">
        <f>((2/13)*100)</f>
        <v>15.384615384615385</v>
      </c>
      <c r="DR6">
        <f>((11/13)*100)</f>
        <v>84.615384615384613</v>
      </c>
      <c r="DS6">
        <f>((3/13)*100)</f>
        <v>23.076923076923077</v>
      </c>
      <c r="DT6">
        <f>((13/13)*100)</f>
        <v>100</v>
      </c>
      <c r="DU6">
        <f>((0/13)*100)</f>
        <v>0</v>
      </c>
      <c r="DV6">
        <f>((6/16)*100)</f>
        <v>37.5</v>
      </c>
      <c r="DW6">
        <f>((13/16)*100)</f>
        <v>81.25</v>
      </c>
      <c r="DX6">
        <f>((0/16)*100)</f>
        <v>0</v>
      </c>
      <c r="DY6">
        <f>((11/11)*100)</f>
        <v>100</v>
      </c>
      <c r="DZ6">
        <f>((0/11)*100)</f>
        <v>0</v>
      </c>
      <c r="EA6">
        <f>((0/11)*100)</f>
        <v>0</v>
      </c>
    </row>
    <row r="7" spans="1:131" x14ac:dyDescent="0.25">
      <c r="A7">
        <v>137.90788700000002</v>
      </c>
      <c r="B7">
        <v>7.2762370000000001</v>
      </c>
      <c r="C7">
        <v>128.99340100000001</v>
      </c>
      <c r="D7">
        <v>9.0803600000000007</v>
      </c>
      <c r="E7">
        <v>137.667011</v>
      </c>
      <c r="F7">
        <v>5.7143300000000004</v>
      </c>
      <c r="G7">
        <v>155.07758000000001</v>
      </c>
      <c r="H7">
        <v>8.913081</v>
      </c>
      <c r="K7">
        <f>(13/200)</f>
        <v>6.5000000000000002E-2</v>
      </c>
      <c r="L7">
        <f>(14/200)</f>
        <v>7.0000000000000007E-2</v>
      </c>
      <c r="M7">
        <f>(12/200)</f>
        <v>0.06</v>
      </c>
      <c r="N7">
        <f>(14/200)</f>
        <v>7.0000000000000007E-2</v>
      </c>
      <c r="P7">
        <f>(13/200)</f>
        <v>6.5000000000000002E-2</v>
      </c>
      <c r="Q7">
        <f>(14/200)</f>
        <v>7.0000000000000007E-2</v>
      </c>
      <c r="R7">
        <f>(18/200)</f>
        <v>0.09</v>
      </c>
      <c r="S7">
        <f>(12/200)</f>
        <v>0.06</v>
      </c>
      <c r="U7">
        <f>0.065+0.065</f>
        <v>0.13</v>
      </c>
      <c r="V7">
        <f>0.07+0.07</f>
        <v>0.14000000000000001</v>
      </c>
      <c r="W7">
        <f>0.06+0.09</f>
        <v>0.15</v>
      </c>
      <c r="X7">
        <f>0.07+0.06</f>
        <v>0.13</v>
      </c>
      <c r="Z7">
        <f>SQRT((ABS($A$8-$A$7)^2+(ABS($B$8-$B$7)^2)))</f>
        <v>16.999289367694328</v>
      </c>
      <c r="AA7">
        <f>SQRT((ABS($C$8-$C$7)^2+(ABS($D$8-$D$7)^2)))</f>
        <v>19.536043817499717</v>
      </c>
      <c r="AB7">
        <f>SQRT((ABS($E$8-$E$7)^2+(ABS($F$8-$F$7)^2)))</f>
        <v>18.00791888557654</v>
      </c>
      <c r="AC7">
        <f>SQRT((ABS($G$8-$G$7)^2+(ABS($H$8-$H$7)^2)))</f>
        <v>24.665422880946938</v>
      </c>
      <c r="AJ7">
        <f>1/0.13</f>
        <v>7.6923076923076916</v>
      </c>
      <c r="AK7">
        <f>1/0.14</f>
        <v>7.1428571428571423</v>
      </c>
      <c r="AL7">
        <f>1/0.15</f>
        <v>6.666666666666667</v>
      </c>
      <c r="AM7">
        <f>1/0.13</f>
        <v>7.6923076923076916</v>
      </c>
      <c r="AO7">
        <f t="shared" si="0"/>
        <v>130.76376436687943</v>
      </c>
      <c r="AP7">
        <f t="shared" si="1"/>
        <v>139.54317012499797</v>
      </c>
      <c r="AQ7">
        <f t="shared" si="2"/>
        <v>120.05279257051028</v>
      </c>
      <c r="AR7">
        <f t="shared" si="3"/>
        <v>189.7340221611303</v>
      </c>
      <c r="AV7">
        <f>((0.065/0.13)*100)</f>
        <v>50</v>
      </c>
      <c r="AW7">
        <f>((0.07/0.14)*100)</f>
        <v>50</v>
      </c>
      <c r="AX7">
        <f>((0.06/0.15)*100)</f>
        <v>40</v>
      </c>
      <c r="AY7">
        <f>((0.07/0.13)*100)</f>
        <v>53.846153846153854</v>
      </c>
      <c r="BA7">
        <f>((0.065/0.13)*100)</f>
        <v>50</v>
      </c>
      <c r="BB7">
        <f>((0.07/0.14)*100)</f>
        <v>50</v>
      </c>
      <c r="BC7">
        <f>((0.09/0.15)*100)</f>
        <v>60</v>
      </c>
      <c r="BD7">
        <f>((0.06/0.13)*100)</f>
        <v>46.153846153846153</v>
      </c>
      <c r="BF7">
        <f>ABS($B$7-$D$7)</f>
        <v>1.8041230000000006</v>
      </c>
      <c r="BG7">
        <f>ABS($F$7-$H$7)</f>
        <v>3.1987509999999997</v>
      </c>
      <c r="BL7">
        <f>SQRT((ABS($A$7-$E$7)^2+(ABS($B$7-$F$7)^2)))</f>
        <v>1.5803717043863466</v>
      </c>
      <c r="BM7">
        <f>SQRT((ABS($C$7-$G$8)^2+(ABS($D$7-$H$8)^2)))</f>
        <v>1.5699914306676896</v>
      </c>
      <c r="BO7">
        <f>SQRT((ABS($A$7-$G$7)^2+(ABS($B$7-$H$7)^2)))</f>
        <v>17.247539418554311</v>
      </c>
      <c r="BP7">
        <f>SQRT((ABS($C$7-$E$7)^2+(ABS($D$7-$F$7)^2)))</f>
        <v>9.3038523415303587</v>
      </c>
      <c r="BR7">
        <f>DEGREES(ACOS((7.73783764500458^2+18.0079188855765^2-11.0433837663492^2)/(2*7.73783764500458*18.0079188855765)))</f>
        <v>19.803720715830423</v>
      </c>
      <c r="BS7">
        <f>DEGREES(ACOS((17.7019750554497^2+24.6654228809469^2-7.73783764500458^2)/(2*17.7019750554497*24.6654228809469)))</f>
        <v>9.2618536331081707</v>
      </c>
      <c r="BU7">
        <v>13</v>
      </c>
      <c r="BV7">
        <v>1</v>
      </c>
      <c r="BW7">
        <v>5</v>
      </c>
      <c r="BX7">
        <v>8</v>
      </c>
      <c r="BY7">
        <v>14</v>
      </c>
      <c r="BZ7">
        <v>1</v>
      </c>
      <c r="CA7">
        <v>6</v>
      </c>
      <c r="CB7">
        <v>4</v>
      </c>
      <c r="CC7">
        <v>12</v>
      </c>
      <c r="CD7">
        <v>7</v>
      </c>
      <c r="CE7">
        <v>6</v>
      </c>
      <c r="CF7">
        <v>2</v>
      </c>
      <c r="CG7">
        <v>14</v>
      </c>
      <c r="CH7">
        <v>8</v>
      </c>
      <c r="CI7">
        <v>4</v>
      </c>
      <c r="CJ7">
        <v>0</v>
      </c>
      <c r="CL7">
        <v>13</v>
      </c>
      <c r="CM7">
        <v>3</v>
      </c>
      <c r="CN7">
        <v>6</v>
      </c>
      <c r="CO7">
        <v>7</v>
      </c>
      <c r="CP7">
        <v>14</v>
      </c>
      <c r="CQ7">
        <v>2</v>
      </c>
      <c r="CR7">
        <v>10</v>
      </c>
      <c r="CS7">
        <v>4</v>
      </c>
      <c r="CT7">
        <v>18</v>
      </c>
      <c r="CU7">
        <v>10</v>
      </c>
      <c r="CV7">
        <v>10</v>
      </c>
      <c r="CW7">
        <v>4</v>
      </c>
      <c r="CX7">
        <v>12</v>
      </c>
      <c r="CY7">
        <v>7</v>
      </c>
      <c r="CZ7">
        <v>4</v>
      </c>
      <c r="DA7">
        <v>0</v>
      </c>
      <c r="DC7">
        <f>((1/13)*100)</f>
        <v>7.6923076923076925</v>
      </c>
      <c r="DD7">
        <f>((5/13)*100)</f>
        <v>38.461538461538467</v>
      </c>
      <c r="DE7">
        <f>((8/13)*100)</f>
        <v>61.53846153846154</v>
      </c>
      <c r="DF7">
        <f>((1/14)*100)</f>
        <v>7.1428571428571423</v>
      </c>
      <c r="DG7">
        <f>((6/14)*100)</f>
        <v>42.857142857142854</v>
      </c>
      <c r="DH7">
        <f>((4/14)*100)</f>
        <v>28.571428571428569</v>
      </c>
      <c r="DI7">
        <f>((7/12)*100)</f>
        <v>58.333333333333336</v>
      </c>
      <c r="DJ7">
        <f>((6/12)*100)</f>
        <v>50</v>
      </c>
      <c r="DK7">
        <f>((2/12)*100)</f>
        <v>16.666666666666664</v>
      </c>
      <c r="DL7">
        <f>((8/14)*100)</f>
        <v>57.142857142857139</v>
      </c>
      <c r="DM7">
        <f>((4/14)*100)</f>
        <v>28.571428571428569</v>
      </c>
      <c r="DN7">
        <f>((0/14)*100)</f>
        <v>0</v>
      </c>
      <c r="DP7">
        <f>((3/13)*100)</f>
        <v>23.076923076923077</v>
      </c>
      <c r="DQ7">
        <f>((6/13)*100)</f>
        <v>46.153846153846153</v>
      </c>
      <c r="DR7">
        <f>((7/13)*100)</f>
        <v>53.846153846153847</v>
      </c>
      <c r="DS7">
        <f>((2/14)*100)</f>
        <v>14.285714285714285</v>
      </c>
      <c r="DT7">
        <f>((10/14)*100)</f>
        <v>71.428571428571431</v>
      </c>
      <c r="DU7">
        <f>((4/14)*100)</f>
        <v>28.571428571428569</v>
      </c>
      <c r="DV7">
        <f>((10/18)*100)</f>
        <v>55.555555555555557</v>
      </c>
      <c r="DW7">
        <f>((10/18)*100)</f>
        <v>55.555555555555557</v>
      </c>
      <c r="DX7">
        <f>((4/18)*100)</f>
        <v>22.222222222222221</v>
      </c>
      <c r="DY7">
        <f>((7/12)*100)</f>
        <v>58.333333333333336</v>
      </c>
      <c r="DZ7">
        <f>((4/12)*100)</f>
        <v>33.333333333333329</v>
      </c>
      <c r="EA7">
        <f>((0/12)*100)</f>
        <v>0</v>
      </c>
    </row>
    <row r="8" spans="1:131" x14ac:dyDescent="0.25">
      <c r="A8">
        <v>120.911804</v>
      </c>
      <c r="B8">
        <v>6.9460829999999998</v>
      </c>
      <c r="C8">
        <v>109.46303900000001</v>
      </c>
      <c r="D8">
        <v>9.5514949999999992</v>
      </c>
      <c r="E8">
        <v>119.660259</v>
      </c>
      <c r="F8">
        <v>5.9193300000000004</v>
      </c>
      <c r="G8">
        <v>130.417114</v>
      </c>
      <c r="H8">
        <v>8.418609</v>
      </c>
      <c r="K8">
        <f>(13/200)</f>
        <v>6.5000000000000002E-2</v>
      </c>
      <c r="L8">
        <f>(12/200)</f>
        <v>0.06</v>
      </c>
      <c r="M8">
        <f>(12/200)</f>
        <v>0.06</v>
      </c>
      <c r="N8">
        <f>(13/200)</f>
        <v>6.5000000000000002E-2</v>
      </c>
      <c r="P8">
        <f>(15/200)</f>
        <v>7.4999999999999997E-2</v>
      </c>
      <c r="Q8">
        <f>(14/200)</f>
        <v>7.0000000000000007E-2</v>
      </c>
      <c r="R8">
        <f>(16/200)</f>
        <v>0.08</v>
      </c>
      <c r="S8">
        <f>(14/200)</f>
        <v>7.0000000000000007E-2</v>
      </c>
      <c r="U8">
        <f>0.065+0.075</f>
        <v>0.14000000000000001</v>
      </c>
      <c r="V8">
        <f>0.06+0.07</f>
        <v>0.13</v>
      </c>
      <c r="W8">
        <f>0.06+0.08</f>
        <v>0.14000000000000001</v>
      </c>
      <c r="X8">
        <f>0.065+0.07</f>
        <v>0.13500000000000001</v>
      </c>
      <c r="Z8">
        <f>SQRT((ABS($A$9-$A$8)^2+(ABS($B$9-$B$8)^2)))</f>
        <v>19.980672969337668</v>
      </c>
      <c r="AA8">
        <f>SQRT((ABS($C$9-$C$8)^2+(ABS($D$9-$D$8)^2)))</f>
        <v>18.83390908802507</v>
      </c>
      <c r="AB8">
        <f>SQRT((ABS($E$9-$E$8)^2+(ABS($F$9-$F$8)^2)))</f>
        <v>21.423167838393866</v>
      </c>
      <c r="AC8">
        <f>SQRT((ABS($G$9-$G$8)^2+(ABS($H$9-$H$8)^2)))</f>
        <v>19.001866669045775</v>
      </c>
      <c r="AJ8">
        <f>1/0.14</f>
        <v>7.1428571428571423</v>
      </c>
      <c r="AK8">
        <f>1/0.13</f>
        <v>7.6923076923076916</v>
      </c>
      <c r="AL8">
        <f>1/0.14</f>
        <v>7.1428571428571423</v>
      </c>
      <c r="AM8">
        <f>1/0.135</f>
        <v>7.4074074074074066</v>
      </c>
      <c r="AO8">
        <f t="shared" si="0"/>
        <v>142.7190926381262</v>
      </c>
      <c r="AP8">
        <f t="shared" si="1"/>
        <v>144.87622375403899</v>
      </c>
      <c r="AQ8">
        <f t="shared" si="2"/>
        <v>153.02262741709902</v>
      </c>
      <c r="AR8">
        <f t="shared" si="3"/>
        <v>140.75456791885759</v>
      </c>
      <c r="AV8">
        <f>((0.065/0.14)*100)</f>
        <v>46.428571428571423</v>
      </c>
      <c r="AW8">
        <f>((0.06/0.13)*100)</f>
        <v>46.153846153846153</v>
      </c>
      <c r="AX8">
        <f>((0.06/0.14)*100)</f>
        <v>42.857142857142847</v>
      </c>
      <c r="AY8">
        <f>((0.065/0.135)*100)</f>
        <v>48.148148148148145</v>
      </c>
      <c r="BA8">
        <f>((0.075/0.14)*100)</f>
        <v>53.571428571428569</v>
      </c>
      <c r="BB8">
        <f>((0.07/0.13)*100)</f>
        <v>53.846153846153854</v>
      </c>
      <c r="BC8">
        <f>((0.08/0.14)*100)</f>
        <v>57.142857142857139</v>
      </c>
      <c r="BD8">
        <f>((0.07/0.135)*100)</f>
        <v>51.851851851851848</v>
      </c>
      <c r="BF8">
        <f>ABS($B$8-$D$8)</f>
        <v>2.6054119999999994</v>
      </c>
      <c r="BG8">
        <f>ABS($F$8-$H$8)</f>
        <v>2.4992789999999996</v>
      </c>
      <c r="BL8">
        <f>SQRT((ABS($A$8-$E$8)^2+(ABS($B$8-$F$8)^2)))</f>
        <v>1.6188225999268779</v>
      </c>
      <c r="BM8">
        <f>SQRT((ABS($C$8-$G$9)^2+(ABS($D$8-$H$9)^2)))</f>
        <v>2.0508536118309322</v>
      </c>
      <c r="BO8">
        <f>SQRT((ABS($A$8-$G$8)^2+(ABS($B$8-$H$8)^2)))</f>
        <v>9.6186927914751443</v>
      </c>
      <c r="BP8">
        <f>SQRT((ABS($C$8-$E$8)^2+(ABS($D$8-$F$8)^2)))</f>
        <v>10.824782599000534</v>
      </c>
      <c r="BR8">
        <f>DEGREES(ACOS((8.77622927727192^2+21.4231678383939^2-13.4182211219555^2)/(2*8.77622927727192*21.4231678383939)))</f>
        <v>18.819925193150844</v>
      </c>
      <c r="BS8">
        <f>DEGREES(ACOS((11.0433837663492^2+19.0018666690458^2-8.77622927727192^2)/(2*11.0433837663492*19.0018666690458)))</f>
        <v>14.671653204171255</v>
      </c>
      <c r="BU8">
        <v>13</v>
      </c>
      <c r="BV8">
        <v>1</v>
      </c>
      <c r="BW8">
        <v>7</v>
      </c>
      <c r="BX8">
        <v>8</v>
      </c>
      <c r="BY8">
        <v>12</v>
      </c>
      <c r="BZ8">
        <v>1</v>
      </c>
      <c r="CA8">
        <v>4</v>
      </c>
      <c r="CB8">
        <v>3</v>
      </c>
      <c r="CC8">
        <v>12</v>
      </c>
      <c r="CD8">
        <v>9</v>
      </c>
      <c r="CE8">
        <v>4</v>
      </c>
      <c r="CF8">
        <v>3</v>
      </c>
      <c r="CG8">
        <v>13</v>
      </c>
      <c r="CH8">
        <v>8</v>
      </c>
      <c r="CI8">
        <v>3</v>
      </c>
      <c r="CJ8">
        <v>2</v>
      </c>
      <c r="CL8">
        <v>15</v>
      </c>
      <c r="CM8">
        <v>2</v>
      </c>
      <c r="CN8">
        <v>10</v>
      </c>
      <c r="CO8">
        <v>9</v>
      </c>
      <c r="CP8">
        <v>14</v>
      </c>
      <c r="CQ8">
        <v>2</v>
      </c>
      <c r="CR8">
        <v>8</v>
      </c>
      <c r="CS8">
        <v>4</v>
      </c>
      <c r="CT8">
        <v>16</v>
      </c>
      <c r="CU8">
        <v>10</v>
      </c>
      <c r="CV8">
        <v>8</v>
      </c>
      <c r="CW8">
        <v>5</v>
      </c>
      <c r="CX8">
        <v>14</v>
      </c>
      <c r="CY8">
        <v>9</v>
      </c>
      <c r="CZ8">
        <v>4</v>
      </c>
      <c r="DA8">
        <v>4</v>
      </c>
      <c r="DC8">
        <f>((1/13)*100)</f>
        <v>7.6923076923076925</v>
      </c>
      <c r="DD8">
        <f>((7/13)*100)</f>
        <v>53.846153846153847</v>
      </c>
      <c r="DE8">
        <f>((8/13)*100)</f>
        <v>61.53846153846154</v>
      </c>
      <c r="DF8">
        <f>((1/12)*100)</f>
        <v>8.3333333333333321</v>
      </c>
      <c r="DG8">
        <f>((4/12)*100)</f>
        <v>33.333333333333329</v>
      </c>
      <c r="DH8">
        <f>((3/12)*100)</f>
        <v>25</v>
      </c>
      <c r="DI8">
        <f>((9/12)*100)</f>
        <v>75</v>
      </c>
      <c r="DJ8">
        <f>((4/12)*100)</f>
        <v>33.333333333333329</v>
      </c>
      <c r="DK8">
        <f>((3/12)*100)</f>
        <v>25</v>
      </c>
      <c r="DL8">
        <f>((8/13)*100)</f>
        <v>61.53846153846154</v>
      </c>
      <c r="DM8">
        <f>((3/13)*100)</f>
        <v>23.076923076923077</v>
      </c>
      <c r="DN8">
        <f>((2/13)*100)</f>
        <v>15.384615384615385</v>
      </c>
      <c r="DP8">
        <f>((2/15)*100)</f>
        <v>13.333333333333334</v>
      </c>
      <c r="DQ8">
        <f>((10/15)*100)</f>
        <v>66.666666666666657</v>
      </c>
      <c r="DR8">
        <f>((9/15)*100)</f>
        <v>60</v>
      </c>
      <c r="DS8">
        <f>((2/14)*100)</f>
        <v>14.285714285714285</v>
      </c>
      <c r="DT8">
        <f>((8/14)*100)</f>
        <v>57.142857142857139</v>
      </c>
      <c r="DU8">
        <f>((4/14)*100)</f>
        <v>28.571428571428569</v>
      </c>
      <c r="DV8">
        <f>((10/16)*100)</f>
        <v>62.5</v>
      </c>
      <c r="DW8">
        <f>((8/16)*100)</f>
        <v>50</v>
      </c>
      <c r="DX8">
        <f>((5/16)*100)</f>
        <v>31.25</v>
      </c>
      <c r="DY8">
        <f>((9/14)*100)</f>
        <v>64.285714285714292</v>
      </c>
      <c r="DZ8">
        <f>((4/14)*100)</f>
        <v>28.571428571428569</v>
      </c>
      <c r="EA8">
        <f>((4/14)*100)</f>
        <v>28.571428571428569</v>
      </c>
    </row>
    <row r="9" spans="1:131" x14ac:dyDescent="0.25">
      <c r="A9">
        <v>100.93711500000001</v>
      </c>
      <c r="B9">
        <v>6.4571129999999997</v>
      </c>
      <c r="C9">
        <v>90.635052000000002</v>
      </c>
      <c r="D9">
        <v>10.023763000000001</v>
      </c>
      <c r="E9">
        <v>98.243094000000013</v>
      </c>
      <c r="F9">
        <v>6.4264429999999999</v>
      </c>
      <c r="G9">
        <v>111.422577</v>
      </c>
      <c r="H9">
        <v>8.9463410000000003</v>
      </c>
      <c r="K9">
        <f>(16/200)</f>
        <v>0.08</v>
      </c>
      <c r="L9">
        <f>(15/200)</f>
        <v>7.4999999999999997E-2</v>
      </c>
      <c r="M9">
        <f>(8/200)</f>
        <v>0.04</v>
      </c>
      <c r="N9">
        <f>(8/200)</f>
        <v>0.04</v>
      </c>
      <c r="P9">
        <f>(13/200)</f>
        <v>6.5000000000000002E-2</v>
      </c>
      <c r="Q9">
        <f>(14/200)</f>
        <v>7.0000000000000007E-2</v>
      </c>
      <c r="R9">
        <f>(16/200)</f>
        <v>0.08</v>
      </c>
      <c r="S9">
        <f>(14/200)</f>
        <v>7.0000000000000007E-2</v>
      </c>
      <c r="U9">
        <f>0.08+0.065</f>
        <v>0.14500000000000002</v>
      </c>
      <c r="V9">
        <f>0.075+0.07</f>
        <v>0.14500000000000002</v>
      </c>
      <c r="W9">
        <f>0.04+0.08</f>
        <v>0.12</v>
      </c>
      <c r="X9">
        <f>0.04+0.07</f>
        <v>0.11000000000000001</v>
      </c>
      <c r="Z9">
        <f>SQRT((ABS($A$10-$A$9)^2+(ABS($B$10-$B$9)^2)))</f>
        <v>19.535727806753904</v>
      </c>
      <c r="AA9">
        <f>SQRT((ABS($C$10-$C$9)^2+(ABS($D$10-$D$9)^2)))</f>
        <v>16.209650636468904</v>
      </c>
      <c r="AB9">
        <f>SQRT((ABS($E$10-$E$9)^2+(ABS($F$10-$F$9)^2)))</f>
        <v>16.1244717611951</v>
      </c>
      <c r="AC9">
        <f>SQRT((ABS($G$10-$G$9)^2+(ABS($H$10-$H$9)^2)))</f>
        <v>16.263028776724365</v>
      </c>
      <c r="AJ9">
        <f>1/0.145</f>
        <v>6.8965517241379315</v>
      </c>
      <c r="AK9">
        <f>1/0.145</f>
        <v>6.8965517241379315</v>
      </c>
      <c r="AL9">
        <f>1/0.12</f>
        <v>8.3333333333333339</v>
      </c>
      <c r="AM9">
        <f>1/0.11</f>
        <v>9.0909090909090917</v>
      </c>
      <c r="AO9">
        <f t="shared" si="0"/>
        <v>134.72915728795795</v>
      </c>
      <c r="AP9">
        <f t="shared" si="1"/>
        <v>111.79069404461312</v>
      </c>
      <c r="AQ9">
        <f t="shared" si="2"/>
        <v>134.37059800995917</v>
      </c>
      <c r="AR9">
        <f t="shared" si="3"/>
        <v>147.84571615203967</v>
      </c>
      <c r="AV9">
        <f>((0.08/0.145)*100)</f>
        <v>55.172413793103459</v>
      </c>
      <c r="AW9">
        <f>((0.075/0.145)*100)</f>
        <v>51.724137931034484</v>
      </c>
      <c r="AX9">
        <f>((0.04/0.12)*100)</f>
        <v>33.333333333333336</v>
      </c>
      <c r="AY9">
        <f>((0.04/0.11)*100)</f>
        <v>36.363636363636367</v>
      </c>
      <c r="BA9">
        <f>((0.065/0.145)*100)</f>
        <v>44.827586206896555</v>
      </c>
      <c r="BB9">
        <f>((0.07/0.145)*100)</f>
        <v>48.275862068965523</v>
      </c>
      <c r="BC9">
        <f>((0.08/0.12)*100)</f>
        <v>66.666666666666671</v>
      </c>
      <c r="BD9">
        <f>((0.07/0.11)*100)</f>
        <v>63.636363636363647</v>
      </c>
      <c r="BF9">
        <f>ABS($B$9-$D$9)</f>
        <v>3.566650000000001</v>
      </c>
      <c r="BG9">
        <f>ABS($F$9-$H$9)</f>
        <v>2.5198980000000004</v>
      </c>
      <c r="BL9">
        <f>SQRT((ABS($A$9-$E$9)^2+(ABS($B$9-$F$9)^2)))</f>
        <v>2.6941955751839841</v>
      </c>
      <c r="BM9">
        <f>SQRT((ABS($C$9-$G$10)^2+(ABS($D$9-$H$10)^2)))</f>
        <v>4.5647273852428567</v>
      </c>
      <c r="BO9">
        <f>SQRT((ABS($A$9-$G$9)^2+(ABS($B$9-$H$9)^2)))</f>
        <v>10.776881245955527</v>
      </c>
      <c r="BP9">
        <f>SQRT((ABS($C$9-$E$9)^2+(ABS($D$9-$F$9)^2)))</f>
        <v>8.4156410484385678</v>
      </c>
      <c r="BR9">
        <f>DEGREES(ACOS((4.75828750992897^2+16.1244717611951^2-13.36942409169^2)/(2*4.75828750992897*16.1244717611951)))</f>
        <v>47.383794323681983</v>
      </c>
      <c r="BS9">
        <f>DEGREES(ACOS((13.4182211219555^2+16.2630287767244^2-4.75828750992897^2)/(2*13.4182211219555*16.2630287767244)))</f>
        <v>14.83526968344829</v>
      </c>
      <c r="BU9">
        <v>16</v>
      </c>
      <c r="BV9">
        <v>2</v>
      </c>
      <c r="BW9">
        <v>9</v>
      </c>
      <c r="BX9">
        <v>8</v>
      </c>
      <c r="BY9">
        <v>15</v>
      </c>
      <c r="BZ9">
        <v>1</v>
      </c>
      <c r="CA9">
        <v>5</v>
      </c>
      <c r="CB9">
        <v>0</v>
      </c>
      <c r="CC9">
        <v>8</v>
      </c>
      <c r="CD9">
        <v>1</v>
      </c>
      <c r="CE9">
        <v>5</v>
      </c>
      <c r="CF9">
        <v>3</v>
      </c>
      <c r="CG9">
        <v>8</v>
      </c>
      <c r="CH9">
        <v>8</v>
      </c>
      <c r="CI9">
        <v>0</v>
      </c>
      <c r="CJ9">
        <v>3</v>
      </c>
      <c r="CL9">
        <v>13</v>
      </c>
      <c r="CM9">
        <v>2</v>
      </c>
      <c r="CN9">
        <v>10</v>
      </c>
      <c r="CO9">
        <v>8</v>
      </c>
      <c r="CP9">
        <v>14</v>
      </c>
      <c r="CQ9">
        <v>0</v>
      </c>
      <c r="CR9">
        <v>6</v>
      </c>
      <c r="CS9">
        <v>6</v>
      </c>
      <c r="CT9">
        <v>16</v>
      </c>
      <c r="CU9">
        <v>9</v>
      </c>
      <c r="CV9">
        <v>6</v>
      </c>
      <c r="CW9">
        <v>11</v>
      </c>
      <c r="CX9">
        <v>14</v>
      </c>
      <c r="CY9">
        <v>8</v>
      </c>
      <c r="CZ9">
        <v>5</v>
      </c>
      <c r="DA9">
        <v>5</v>
      </c>
      <c r="DC9">
        <f>((2/16)*100)</f>
        <v>12.5</v>
      </c>
      <c r="DD9">
        <f>((9/16)*100)</f>
        <v>56.25</v>
      </c>
      <c r="DE9">
        <f>((8/16)*100)</f>
        <v>50</v>
      </c>
      <c r="DF9">
        <f>((1/15)*100)</f>
        <v>6.666666666666667</v>
      </c>
      <c r="DG9">
        <f>((5/15)*100)</f>
        <v>33.333333333333329</v>
      </c>
      <c r="DH9">
        <f>((0/15)*100)</f>
        <v>0</v>
      </c>
      <c r="DI9">
        <f>((1/8)*100)</f>
        <v>12.5</v>
      </c>
      <c r="DJ9">
        <f>((5/8)*100)</f>
        <v>62.5</v>
      </c>
      <c r="DK9">
        <f>((3/8)*100)</f>
        <v>37.5</v>
      </c>
      <c r="DL9">
        <f>((8/8)*100)</f>
        <v>100</v>
      </c>
      <c r="DM9">
        <f>((0/8)*100)</f>
        <v>0</v>
      </c>
      <c r="DN9">
        <f>((3/8)*100)</f>
        <v>37.5</v>
      </c>
      <c r="DP9">
        <f>((2/13)*100)</f>
        <v>15.384615384615385</v>
      </c>
      <c r="DQ9">
        <f>((10/13)*100)</f>
        <v>76.923076923076934</v>
      </c>
      <c r="DR9">
        <f>((8/13)*100)</f>
        <v>61.53846153846154</v>
      </c>
      <c r="DS9">
        <f>((0/14)*100)</f>
        <v>0</v>
      </c>
      <c r="DT9">
        <f>((6/14)*100)</f>
        <v>42.857142857142854</v>
      </c>
      <c r="DU9">
        <f>((6/14)*100)</f>
        <v>42.857142857142854</v>
      </c>
      <c r="DV9">
        <f>((9/16)*100)</f>
        <v>56.25</v>
      </c>
      <c r="DW9">
        <f>((6/16)*100)</f>
        <v>37.5</v>
      </c>
      <c r="DX9">
        <f>((11/16)*100)</f>
        <v>68.75</v>
      </c>
      <c r="DY9">
        <f>((8/14)*100)</f>
        <v>57.142857142857139</v>
      </c>
      <c r="DZ9">
        <f>((5/14)*100)</f>
        <v>35.714285714285715</v>
      </c>
      <c r="EA9">
        <f>((5/14)*100)</f>
        <v>35.714285714285715</v>
      </c>
    </row>
    <row r="10" spans="1:131" x14ac:dyDescent="0.25">
      <c r="A10">
        <v>81.504948000000013</v>
      </c>
      <c r="B10">
        <v>8.4659800000000001</v>
      </c>
      <c r="C10">
        <v>74.433196000000009</v>
      </c>
      <c r="D10">
        <v>10.526392</v>
      </c>
      <c r="E10">
        <v>82.138557000000006</v>
      </c>
      <c r="F10">
        <v>7.2279900000000001</v>
      </c>
      <c r="G10">
        <v>95.199383000000012</v>
      </c>
      <c r="H10">
        <v>10.083918000000001</v>
      </c>
      <c r="K10">
        <f>(12/200)</f>
        <v>0.06</v>
      </c>
      <c r="L10">
        <f>(15/200)</f>
        <v>7.4999999999999997E-2</v>
      </c>
      <c r="M10">
        <f>(11/200)</f>
        <v>5.5E-2</v>
      </c>
      <c r="N10">
        <f>(17/200)</f>
        <v>8.5000000000000006E-2</v>
      </c>
      <c r="P10">
        <f>(16/200)</f>
        <v>0.08</v>
      </c>
      <c r="Q10">
        <f>(15/200)</f>
        <v>7.4999999999999997E-2</v>
      </c>
      <c r="R10">
        <f>(20/200)</f>
        <v>0.1</v>
      </c>
      <c r="S10">
        <f>(16/200)</f>
        <v>0.08</v>
      </c>
      <c r="U10">
        <f>0.06+0.08</f>
        <v>0.14000000000000001</v>
      </c>
      <c r="V10">
        <f>0.075+0.075</f>
        <v>0.15</v>
      </c>
      <c r="W10">
        <f>0.055+0.1</f>
        <v>0.155</v>
      </c>
      <c r="X10">
        <f>0.085+0.08</f>
        <v>0.16500000000000001</v>
      </c>
      <c r="Z10">
        <f>SQRT((ABS($A$11-$A$10)^2+(ABS($B$11-$B$10)^2)))</f>
        <v>12.84316189482781</v>
      </c>
      <c r="AA10">
        <f>SQRT((ABS($C$11-$C$10)^2+(ABS($D$11-$D$10)^2)))</f>
        <v>18.198656735972499</v>
      </c>
      <c r="AB10">
        <f>SQRT((ABS($E$11-$E$10)^2+(ABS($F$11-$F$10)^2)))</f>
        <v>13.515469454202545</v>
      </c>
      <c r="AC10">
        <f>SQRT((ABS($G$11-$G$10)^2+(ABS($H$11-$H$10)^2)))</f>
        <v>18.810059226681378</v>
      </c>
      <c r="AJ10">
        <f>1/0.14</f>
        <v>7.1428571428571423</v>
      </c>
      <c r="AK10">
        <f>1/0.15</f>
        <v>6.666666666666667</v>
      </c>
      <c r="AL10">
        <f>1/0.155</f>
        <v>6.4516129032258069</v>
      </c>
      <c r="AM10">
        <f>1/0.165</f>
        <v>6.0606060606060606</v>
      </c>
      <c r="AO10">
        <f t="shared" si="0"/>
        <v>91.7368706773415</v>
      </c>
      <c r="AP10">
        <f t="shared" si="1"/>
        <v>121.32437823981667</v>
      </c>
      <c r="AQ10">
        <f t="shared" si="2"/>
        <v>87.196577123887394</v>
      </c>
      <c r="AR10">
        <f t="shared" si="3"/>
        <v>114.00035894958411</v>
      </c>
      <c r="AV10">
        <f>((0.06/0.14)*100)</f>
        <v>42.857142857142847</v>
      </c>
      <c r="AW10">
        <f>((0.075/0.15)*100)</f>
        <v>50</v>
      </c>
      <c r="AX10">
        <f>((0.055/0.155)*100)</f>
        <v>35.483870967741936</v>
      </c>
      <c r="AY10">
        <f>((0.085/0.165)*100)</f>
        <v>51.515151515151516</v>
      </c>
      <c r="BA10">
        <f>((0.08/0.14)*100)</f>
        <v>57.142857142857139</v>
      </c>
      <c r="BB10">
        <f>((0.075/0.15)*100)</f>
        <v>50</v>
      </c>
      <c r="BC10">
        <f>((0.1/0.155)*100)</f>
        <v>64.516129032258078</v>
      </c>
      <c r="BD10">
        <f>((0.08/0.165)*100)</f>
        <v>48.484848484848484</v>
      </c>
      <c r="BF10">
        <f>ABS($B$10-$D$10)</f>
        <v>2.0604119999999995</v>
      </c>
      <c r="BG10">
        <f>ABS($F$10-$H$10)</f>
        <v>2.8559280000000005</v>
      </c>
      <c r="BL10">
        <f>SQRT((ABS($A$10-$E$10)^2+(ABS($B$10-$F$10)^2)))</f>
        <v>1.3907119058169419</v>
      </c>
      <c r="BM10">
        <f>SQRT((ABS($C$10-$G$11)^2+(ABS($D$10-$H$11)^2)))</f>
        <v>1.9703191993106042</v>
      </c>
      <c r="BO10">
        <f>SQRT((ABS($A$10-$G$11)^2+(ABS($B$10-$H$11)^2)))</f>
        <v>5.5611865994534018</v>
      </c>
      <c r="BP10">
        <f>SQRT((ABS($C$10-$E$10)^2+(ABS($D$10-$F$10)^2)))</f>
        <v>8.3816492347225395</v>
      </c>
      <c r="BR10">
        <f>DEGREES(ACOS((6.69214125154192^2+13.5154694542025^2-8.55061144399189^2)/(2*6.69214125154192*13.5154694542025)))</f>
        <v>31.438424181219883</v>
      </c>
      <c r="BS10">
        <f>DEGREES(ACOS((13.36942409169^2+18.8100592266814^2-6.69214125154192^2)/(2*13.36942409169*18.8100592266814)))</f>
        <v>14.114532225716047</v>
      </c>
      <c r="BU10">
        <v>12</v>
      </c>
      <c r="BV10">
        <v>0</v>
      </c>
      <c r="BW10">
        <v>1</v>
      </c>
      <c r="BX10">
        <v>12</v>
      </c>
      <c r="BY10">
        <v>15</v>
      </c>
      <c r="BZ10">
        <v>1</v>
      </c>
      <c r="CA10">
        <v>7</v>
      </c>
      <c r="CB10">
        <v>2</v>
      </c>
      <c r="CC10">
        <v>11</v>
      </c>
      <c r="CD10">
        <v>5</v>
      </c>
      <c r="CE10">
        <v>7</v>
      </c>
      <c r="CF10">
        <v>2</v>
      </c>
      <c r="CG10">
        <v>17</v>
      </c>
      <c r="CH10">
        <v>12</v>
      </c>
      <c r="CI10">
        <v>2</v>
      </c>
      <c r="CJ10">
        <v>3</v>
      </c>
      <c r="CL10">
        <v>16</v>
      </c>
      <c r="CM10">
        <v>2</v>
      </c>
      <c r="CN10">
        <v>9</v>
      </c>
      <c r="CO10">
        <v>14</v>
      </c>
      <c r="CP10">
        <v>15</v>
      </c>
      <c r="CQ10">
        <v>3</v>
      </c>
      <c r="CR10">
        <v>12</v>
      </c>
      <c r="CS10">
        <v>0</v>
      </c>
      <c r="CT10">
        <v>20</v>
      </c>
      <c r="CU10">
        <v>9</v>
      </c>
      <c r="CV10">
        <v>12</v>
      </c>
      <c r="CW10">
        <v>6</v>
      </c>
      <c r="CX10">
        <v>16</v>
      </c>
      <c r="CY10">
        <v>14</v>
      </c>
      <c r="CZ10">
        <v>1</v>
      </c>
      <c r="DA10">
        <v>11</v>
      </c>
      <c r="DC10">
        <f>((0/12)*100)</f>
        <v>0</v>
      </c>
      <c r="DD10">
        <f>((1/12)*100)</f>
        <v>8.3333333333333321</v>
      </c>
      <c r="DE10">
        <f>((12/12)*100)</f>
        <v>100</v>
      </c>
      <c r="DF10">
        <f>((1/15)*100)</f>
        <v>6.666666666666667</v>
      </c>
      <c r="DG10">
        <f>((7/15)*100)</f>
        <v>46.666666666666664</v>
      </c>
      <c r="DH10">
        <f>((2/15)*100)</f>
        <v>13.333333333333334</v>
      </c>
      <c r="DI10">
        <f>((5/11)*100)</f>
        <v>45.454545454545453</v>
      </c>
      <c r="DJ10">
        <f>((7/11)*100)</f>
        <v>63.636363636363633</v>
      </c>
      <c r="DK10">
        <f>((2/11)*100)</f>
        <v>18.181818181818183</v>
      </c>
      <c r="DL10">
        <f>((12/17)*100)</f>
        <v>70.588235294117652</v>
      </c>
      <c r="DM10">
        <f>((2/17)*100)</f>
        <v>11.76470588235294</v>
      </c>
      <c r="DN10">
        <f>((3/17)*100)</f>
        <v>17.647058823529413</v>
      </c>
      <c r="DP10">
        <f>((2/16)*100)</f>
        <v>12.5</v>
      </c>
      <c r="DQ10">
        <f>((9/16)*100)</f>
        <v>56.25</v>
      </c>
      <c r="DR10">
        <f>((14/16)*100)</f>
        <v>87.5</v>
      </c>
      <c r="DS10">
        <f>((3/15)*100)</f>
        <v>20</v>
      </c>
      <c r="DT10">
        <f>((12/15)*100)</f>
        <v>80</v>
      </c>
      <c r="DU10">
        <f>((0/15)*100)</f>
        <v>0</v>
      </c>
      <c r="DV10">
        <f>((9/20)*100)</f>
        <v>45</v>
      </c>
      <c r="DW10">
        <f>((12/20)*100)</f>
        <v>60</v>
      </c>
      <c r="DX10">
        <f>((6/20)*100)</f>
        <v>30</v>
      </c>
      <c r="DY10">
        <f>((14/16)*100)</f>
        <v>87.5</v>
      </c>
      <c r="DZ10">
        <f>((1/16)*100)</f>
        <v>6.25</v>
      </c>
      <c r="EA10">
        <f>((11/16)*100)</f>
        <v>68.75</v>
      </c>
    </row>
    <row r="11" spans="1:131" x14ac:dyDescent="0.25">
      <c r="A11">
        <v>68.66298900000001</v>
      </c>
      <c r="B11">
        <v>8.2902059999999995</v>
      </c>
      <c r="C11">
        <v>56.321105000000003</v>
      </c>
      <c r="D11">
        <v>8.7534659999999995</v>
      </c>
      <c r="E11">
        <v>68.623608000000004</v>
      </c>
      <c r="F11">
        <v>7.109381</v>
      </c>
      <c r="G11">
        <v>76.398402000000004</v>
      </c>
      <c r="H11">
        <v>10.668248</v>
      </c>
      <c r="K11">
        <f>(13/200)</f>
        <v>6.5000000000000002E-2</v>
      </c>
      <c r="L11">
        <f>(14/200)</f>
        <v>7.0000000000000007E-2</v>
      </c>
      <c r="M11">
        <f>(12/200)</f>
        <v>0.06</v>
      </c>
      <c r="N11">
        <f>(18/200)</f>
        <v>0.09</v>
      </c>
      <c r="P11">
        <f>(15/200)</f>
        <v>7.4999999999999997E-2</v>
      </c>
      <c r="Q11">
        <f>(15/200)</f>
        <v>7.4999999999999997E-2</v>
      </c>
      <c r="R11">
        <f>(20/200)</f>
        <v>0.1</v>
      </c>
      <c r="S11">
        <f>(15/200)</f>
        <v>7.4999999999999997E-2</v>
      </c>
      <c r="U11">
        <f>0.065+0.075</f>
        <v>0.14000000000000001</v>
      </c>
      <c r="V11">
        <f>0.07+0.075</f>
        <v>0.14500000000000002</v>
      </c>
      <c r="W11">
        <f>0.06+0.1</f>
        <v>0.16</v>
      </c>
      <c r="X11">
        <f>0.09+0.075</f>
        <v>0.16499999999999998</v>
      </c>
      <c r="Z11">
        <f>SQRT((ABS($A$12-$A$11)^2+(ABS($B$12-$B$11)^2)))</f>
        <v>20.235913206447723</v>
      </c>
      <c r="AA11">
        <f>SQRT((ABS($C$12-$C$11)^2+(ABS($D$12-$D$11)^2)))</f>
        <v>18.448644431225539</v>
      </c>
      <c r="AB11">
        <f>SQRT((ABS($E$12-$E$11)^2+(ABS($F$12-$F$11)^2)))</f>
        <v>20.646824761927011</v>
      </c>
      <c r="AC11">
        <f>SQRT((ABS($G$12-$G$11)^2+(ABS($H$12-$H$11)^2)))</f>
        <v>18.543252207847143</v>
      </c>
      <c r="AJ11">
        <f>1/0.14</f>
        <v>7.1428571428571423</v>
      </c>
      <c r="AK11">
        <f>1/0.145</f>
        <v>6.8965517241379315</v>
      </c>
      <c r="AL11">
        <f>1/0.16</f>
        <v>6.25</v>
      </c>
      <c r="AM11">
        <f>1/0.165</f>
        <v>6.0606060606060606</v>
      </c>
      <c r="AO11">
        <f t="shared" si="0"/>
        <v>144.54223718891228</v>
      </c>
      <c r="AP11">
        <f t="shared" si="1"/>
        <v>127.23203056017611</v>
      </c>
      <c r="AQ11">
        <f t="shared" si="2"/>
        <v>129.04265476204381</v>
      </c>
      <c r="AR11">
        <f t="shared" si="3"/>
        <v>112.38334671422513</v>
      </c>
      <c r="AV11">
        <f>((0.065/0.14)*100)</f>
        <v>46.428571428571423</v>
      </c>
      <c r="AW11">
        <f>((0.07/0.145)*100)</f>
        <v>48.275862068965523</v>
      </c>
      <c r="AX11">
        <f>((0.06/0.16)*100)</f>
        <v>37.5</v>
      </c>
      <c r="AY11">
        <f>((0.09/0.165)*100)</f>
        <v>54.54545454545454</v>
      </c>
      <c r="BA11">
        <f>((0.075/0.14)*100)</f>
        <v>53.571428571428569</v>
      </c>
      <c r="BB11">
        <f>((0.075/0.145)*100)</f>
        <v>51.724137931034484</v>
      </c>
      <c r="BC11">
        <f>((0.1/0.16)*100)</f>
        <v>62.5</v>
      </c>
      <c r="BD11">
        <f>((0.075/0.165)*100)</f>
        <v>45.454545454545453</v>
      </c>
      <c r="BF11">
        <f>ABS($B$11-$D$11)</f>
        <v>0.46326000000000001</v>
      </c>
      <c r="BG11">
        <f>ABS($F$11-$H$11)</f>
        <v>3.5588670000000002</v>
      </c>
      <c r="BL11">
        <f>SQRT((ABS($A$11-$E$11)^2+(ABS($B$11-$F$11)^2)))</f>
        <v>1.1814815037849722</v>
      </c>
      <c r="BM11">
        <f>SQRT((ABS($C$11-$G$12)^2+(ABS($D$11-$H$12)^2)))</f>
        <v>1.7164940283895549</v>
      </c>
      <c r="BO11">
        <f>SQRT((ABS($A$11-$G$11)^2+(ABS($B$11-$H$11)^2)))</f>
        <v>8.0926941147143889</v>
      </c>
      <c r="BP11">
        <f>SQRT((ABS($C$11-$E$11)^2+(ABS($D$11-$F$11)^2)))</f>
        <v>12.411873168552523</v>
      </c>
      <c r="BR11">
        <f>DEGREES(ACOS((8.00651045701796^2+16.8281795016488^2-9.97142536791456^2)/(2*8.00651045701796*16.8281795016488)))</f>
        <v>23.100963985026709</v>
      </c>
      <c r="BS11">
        <f>DEGREES(ACOS((8.55061144399189^2+18.5432522078472^2-10.7027028082273^2)/(2*8.55061144399189*18.5432522078472)))</f>
        <v>17.510844696665298</v>
      </c>
      <c r="BU11">
        <v>13</v>
      </c>
      <c r="BV11">
        <v>1</v>
      </c>
      <c r="BW11">
        <v>5</v>
      </c>
      <c r="BX11">
        <v>10</v>
      </c>
      <c r="BY11">
        <v>14</v>
      </c>
      <c r="BZ11">
        <v>0</v>
      </c>
      <c r="CA11">
        <v>5</v>
      </c>
      <c r="CB11">
        <v>5</v>
      </c>
      <c r="CC11">
        <v>12</v>
      </c>
      <c r="CD11">
        <v>6</v>
      </c>
      <c r="CE11">
        <v>5</v>
      </c>
      <c r="CF11">
        <v>0</v>
      </c>
      <c r="CG11">
        <v>18</v>
      </c>
      <c r="CH11">
        <v>10</v>
      </c>
      <c r="CI11">
        <v>5</v>
      </c>
      <c r="CJ11">
        <v>2</v>
      </c>
      <c r="CL11">
        <v>15</v>
      </c>
      <c r="CM11">
        <v>1</v>
      </c>
      <c r="CN11">
        <v>9</v>
      </c>
      <c r="CO11">
        <v>12</v>
      </c>
      <c r="CP11">
        <v>15</v>
      </c>
      <c r="CQ11">
        <v>3</v>
      </c>
      <c r="CR11">
        <v>11</v>
      </c>
      <c r="CS11">
        <v>2</v>
      </c>
      <c r="CT11">
        <v>20</v>
      </c>
      <c r="CU11">
        <v>12</v>
      </c>
      <c r="CV11">
        <v>11</v>
      </c>
      <c r="CW11">
        <v>4</v>
      </c>
      <c r="CX11">
        <v>15</v>
      </c>
      <c r="CY11">
        <v>12</v>
      </c>
      <c r="CZ11">
        <v>2</v>
      </c>
      <c r="DA11">
        <v>6</v>
      </c>
      <c r="DC11">
        <f>((1/13)*100)</f>
        <v>7.6923076923076925</v>
      </c>
      <c r="DD11">
        <f>((5/13)*100)</f>
        <v>38.461538461538467</v>
      </c>
      <c r="DE11">
        <f>((10/13)*100)</f>
        <v>76.923076923076934</v>
      </c>
      <c r="DF11">
        <f>((0/14)*100)</f>
        <v>0</v>
      </c>
      <c r="DG11">
        <f>((5/14)*100)</f>
        <v>35.714285714285715</v>
      </c>
      <c r="DH11">
        <f>((5/14)*100)</f>
        <v>35.714285714285715</v>
      </c>
      <c r="DI11">
        <f>((6/12)*100)</f>
        <v>50</v>
      </c>
      <c r="DJ11">
        <f>((5/12)*100)</f>
        <v>41.666666666666671</v>
      </c>
      <c r="DK11">
        <f>((0/12)*100)</f>
        <v>0</v>
      </c>
      <c r="DL11">
        <f>((10/18)*100)</f>
        <v>55.555555555555557</v>
      </c>
      <c r="DM11">
        <f>((5/18)*100)</f>
        <v>27.777777777777779</v>
      </c>
      <c r="DN11">
        <f>((2/18)*100)</f>
        <v>11.111111111111111</v>
      </c>
      <c r="DP11">
        <f>((1/15)*100)</f>
        <v>6.666666666666667</v>
      </c>
      <c r="DQ11">
        <f>((9/15)*100)</f>
        <v>60</v>
      </c>
      <c r="DR11">
        <f>((12/15)*100)</f>
        <v>80</v>
      </c>
      <c r="DS11">
        <f>((3/15)*100)</f>
        <v>20</v>
      </c>
      <c r="DT11">
        <f>((11/15)*100)</f>
        <v>73.333333333333329</v>
      </c>
      <c r="DU11">
        <f>((2/15)*100)</f>
        <v>13.333333333333334</v>
      </c>
      <c r="DV11">
        <f>((12/20)*100)</f>
        <v>60</v>
      </c>
      <c r="DW11">
        <f>((11/20)*100)</f>
        <v>55.000000000000007</v>
      </c>
      <c r="DX11">
        <f>((4/20)*100)</f>
        <v>20</v>
      </c>
      <c r="DY11">
        <f>((12/15)*100)</f>
        <v>80</v>
      </c>
      <c r="DZ11">
        <f>((2/15)*100)</f>
        <v>13.333333333333334</v>
      </c>
      <c r="EA11">
        <f>((6/15)*100)</f>
        <v>40</v>
      </c>
    </row>
    <row r="12" spans="1:131" x14ac:dyDescent="0.25">
      <c r="A12">
        <v>48.493327000000001</v>
      </c>
      <c r="B12">
        <v>6.654077</v>
      </c>
      <c r="C12">
        <v>37.915362999999999</v>
      </c>
      <c r="D12">
        <v>10.010901</v>
      </c>
      <c r="E12">
        <v>48.024206999999997</v>
      </c>
      <c r="F12">
        <v>5.7107919999999996</v>
      </c>
      <c r="G12">
        <v>57.996734000000004</v>
      </c>
      <c r="H12">
        <v>8.3811499999999999</v>
      </c>
      <c r="K12">
        <f>(14/200)</f>
        <v>7.0000000000000007E-2</v>
      </c>
      <c r="L12">
        <f>(14/200)</f>
        <v>7.0000000000000007E-2</v>
      </c>
      <c r="M12">
        <f>(13/200)</f>
        <v>6.5000000000000002E-2</v>
      </c>
      <c r="N12">
        <f>(14/200)</f>
        <v>7.0000000000000007E-2</v>
      </c>
      <c r="P12">
        <f>(18/200)</f>
        <v>0.09</v>
      </c>
      <c r="Q12">
        <f>(19/200)</f>
        <v>9.5000000000000001E-2</v>
      </c>
      <c r="R12">
        <f>(24/200)</f>
        <v>0.12</v>
      </c>
      <c r="S12">
        <f>(17/200)</f>
        <v>8.5000000000000006E-2</v>
      </c>
      <c r="U12">
        <f>0.07+0.09</f>
        <v>0.16</v>
      </c>
      <c r="V12">
        <f>0.07+0.095</f>
        <v>0.16500000000000001</v>
      </c>
      <c r="W12">
        <f>0.065+0.12</f>
        <v>0.185</v>
      </c>
      <c r="X12">
        <f>0.07+0.085</f>
        <v>0.15500000000000003</v>
      </c>
      <c r="Z12">
        <f>SQRT((ABS($A$13-$A$12)^2+(ABS($B$13-$B$12)^2)))</f>
        <v>17.873264821980623</v>
      </c>
      <c r="AA12">
        <f>SQRT((ABS($C$13-$C$12)^2+(ABS($D$13-$D$12)^2)))</f>
        <v>15.1853000321801</v>
      </c>
      <c r="AB12">
        <f>SQRT((ABS($E$13-$E$12)^2+(ABS($F$13-$F$12)^2)))</f>
        <v>16.828179501648773</v>
      </c>
      <c r="AC12">
        <f>SQRT((ABS($G$13-$G$12)^2+(ABS($H$13-$H$12)^2)))</f>
        <v>17.166502822255939</v>
      </c>
      <c r="AJ12">
        <f>1/0.16</f>
        <v>6.25</v>
      </c>
      <c r="AK12">
        <f>1/0.165</f>
        <v>6.0606060606060606</v>
      </c>
      <c r="AL12">
        <f>1/0.185</f>
        <v>5.4054054054054053</v>
      </c>
      <c r="AM12">
        <f>1/0.155</f>
        <v>6.4516129032258069</v>
      </c>
      <c r="AO12">
        <f t="shared" si="0"/>
        <v>111.70790513737889</v>
      </c>
      <c r="AP12">
        <f t="shared" si="1"/>
        <v>92.032121407152118</v>
      </c>
      <c r="AQ12">
        <f t="shared" si="2"/>
        <v>90.963132441344712</v>
      </c>
      <c r="AR12">
        <f t="shared" si="3"/>
        <v>110.75163111132862</v>
      </c>
      <c r="AV12">
        <f>((0.07/0.16)*100)</f>
        <v>43.750000000000007</v>
      </c>
      <c r="AW12">
        <f>((0.07/0.165)*100)</f>
        <v>42.424242424242422</v>
      </c>
      <c r="AX12">
        <f>((0.065/0.185)*100)</f>
        <v>35.135135135135137</v>
      </c>
      <c r="AY12">
        <f>((0.07/0.155)*100)</f>
        <v>45.161290322580648</v>
      </c>
      <c r="BA12">
        <f>((0.09/0.16)*100)</f>
        <v>56.25</v>
      </c>
      <c r="BB12">
        <f>((0.095/0.165)*100)</f>
        <v>57.575757575757571</v>
      </c>
      <c r="BC12">
        <f>((0.12/0.185)*100)</f>
        <v>64.86486486486487</v>
      </c>
      <c r="BD12">
        <f>((0.085/0.155)*100)</f>
        <v>54.838709677419359</v>
      </c>
      <c r="BF12">
        <f>ABS($B$12-$D$12)</f>
        <v>3.3568240000000005</v>
      </c>
      <c r="BG12">
        <f>ABS($F$12-$H$12)</f>
        <v>2.6703580000000002</v>
      </c>
      <c r="BL12">
        <f>SQRT((ABS($A$12-$E$12)^2+(ABS($B$12-$F$12)^2)))</f>
        <v>1.0534990107375537</v>
      </c>
      <c r="BM12">
        <f>SQRT((ABS($C$12-$G$13)^2+(ABS($D$12-$H$13)^2)))</f>
        <v>3.0294604774720191</v>
      </c>
      <c r="BO12">
        <f>SQRT((ABS($A$12-$G$12)^2+(ABS($B$12-$H$12)^2)))</f>
        <v>9.6590644347668597</v>
      </c>
      <c r="BP12">
        <f>SQRT((ABS($C$12-$E$12)^2+(ABS($D$12-$F$12)^2)))</f>
        <v>10.985429642404387</v>
      </c>
      <c r="BS12">
        <f>DEGREES(ACOS((10.3238610322831^2+17.1665028222559^2-8.00651045701796^2)/(2*10.3238610322831*17.1665028222559)))</f>
        <v>17.965697589974049</v>
      </c>
      <c r="BU12">
        <v>14</v>
      </c>
      <c r="BV12">
        <v>0</v>
      </c>
      <c r="BW12">
        <v>6</v>
      </c>
      <c r="BX12">
        <v>7</v>
      </c>
      <c r="BY12">
        <v>14</v>
      </c>
      <c r="BZ12">
        <v>0</v>
      </c>
      <c r="CA12">
        <v>2</v>
      </c>
      <c r="CB12">
        <v>3</v>
      </c>
      <c r="CC12">
        <v>13</v>
      </c>
      <c r="CD12">
        <v>7</v>
      </c>
      <c r="CE12">
        <v>2</v>
      </c>
      <c r="CF12">
        <v>0</v>
      </c>
      <c r="CG12">
        <v>14</v>
      </c>
      <c r="CH12">
        <v>7</v>
      </c>
      <c r="CI12">
        <v>3</v>
      </c>
      <c r="CJ12">
        <v>0</v>
      </c>
      <c r="CL12">
        <v>18</v>
      </c>
      <c r="CM12">
        <v>4</v>
      </c>
      <c r="CN12">
        <v>12</v>
      </c>
      <c r="CO12">
        <v>10</v>
      </c>
      <c r="CP12">
        <v>19</v>
      </c>
      <c r="CQ12">
        <v>5</v>
      </c>
      <c r="CR12">
        <v>12</v>
      </c>
      <c r="CS12">
        <v>8</v>
      </c>
      <c r="CT12">
        <v>24</v>
      </c>
      <c r="CU12">
        <v>16</v>
      </c>
      <c r="CV12">
        <v>12</v>
      </c>
      <c r="CW12">
        <v>10</v>
      </c>
      <c r="CX12">
        <v>17</v>
      </c>
      <c r="CY12">
        <v>10</v>
      </c>
      <c r="CZ12">
        <v>8</v>
      </c>
      <c r="DA12">
        <v>5</v>
      </c>
      <c r="DC12">
        <f>((0/14)*100)</f>
        <v>0</v>
      </c>
      <c r="DD12">
        <f>((6/14)*100)</f>
        <v>42.857142857142854</v>
      </c>
      <c r="DE12">
        <f>((7/14)*100)</f>
        <v>50</v>
      </c>
      <c r="DF12">
        <f>((0/14)*100)</f>
        <v>0</v>
      </c>
      <c r="DG12">
        <f>((2/14)*100)</f>
        <v>14.285714285714285</v>
      </c>
      <c r="DH12">
        <f>((3/14)*100)</f>
        <v>21.428571428571427</v>
      </c>
      <c r="DI12">
        <f>((7/13)*100)</f>
        <v>53.846153846153847</v>
      </c>
      <c r="DJ12">
        <f>((2/13)*100)</f>
        <v>15.384615384615385</v>
      </c>
      <c r="DK12">
        <f>((0/13)*100)</f>
        <v>0</v>
      </c>
      <c r="DL12">
        <f>((7/14)*100)</f>
        <v>50</v>
      </c>
      <c r="DM12">
        <f>((3/14)*100)</f>
        <v>21.428571428571427</v>
      </c>
      <c r="DN12">
        <f>((0/14)*100)</f>
        <v>0</v>
      </c>
      <c r="DP12">
        <f>((4/18)*100)</f>
        <v>22.222222222222221</v>
      </c>
      <c r="DQ12">
        <f>((12/18)*100)</f>
        <v>66.666666666666657</v>
      </c>
      <c r="DR12">
        <f>((10/18)*100)</f>
        <v>55.555555555555557</v>
      </c>
      <c r="DS12">
        <f>((5/19)*100)</f>
        <v>26.315789473684209</v>
      </c>
      <c r="DT12">
        <f>((12/19)*100)</f>
        <v>63.157894736842103</v>
      </c>
      <c r="DU12">
        <f>((8/19)*100)</f>
        <v>42.105263157894733</v>
      </c>
      <c r="DV12">
        <f>((16/24)*100)</f>
        <v>66.666666666666657</v>
      </c>
      <c r="DW12">
        <f>((12/24)*100)</f>
        <v>50</v>
      </c>
      <c r="DX12">
        <f>((10/24)*100)</f>
        <v>41.666666666666671</v>
      </c>
      <c r="DY12">
        <f>((10/17)*100)</f>
        <v>58.82352941176471</v>
      </c>
      <c r="DZ12">
        <f>((8/17)*100)</f>
        <v>47.058823529411761</v>
      </c>
      <c r="EA12">
        <f>((5/17)*100)</f>
        <v>29.411764705882355</v>
      </c>
    </row>
    <row r="13" spans="1:131" x14ac:dyDescent="0.25">
      <c r="A13">
        <v>30.621682</v>
      </c>
      <c r="B13">
        <v>6.8947019999999997</v>
      </c>
      <c r="C13">
        <v>22.736415000000001</v>
      </c>
      <c r="D13">
        <v>10.450075999999999</v>
      </c>
      <c r="E13">
        <v>31.224102999999999</v>
      </c>
      <c r="F13">
        <v>6.6824560000000002</v>
      </c>
      <c r="G13">
        <v>40.853369999999998</v>
      </c>
      <c r="H13">
        <v>9.2721549999999997</v>
      </c>
      <c r="K13">
        <f>(12/200)</f>
        <v>0.06</v>
      </c>
      <c r="P13">
        <f>(22/200)</f>
        <v>0.11</v>
      </c>
      <c r="Q13">
        <f>(23/200)</f>
        <v>0.115</v>
      </c>
      <c r="S13">
        <f>(25/200)</f>
        <v>0.125</v>
      </c>
      <c r="U13">
        <f>0.06+0.11</f>
        <v>0.16999999999999998</v>
      </c>
      <c r="Z13">
        <f>SQRT((ABS($A$14-$A$13)^2+(ABS($B$14-$B$13)^2)))</f>
        <v>13.747847463902451</v>
      </c>
      <c r="AJ13">
        <f>1/0.17</f>
        <v>5.8823529411764701</v>
      </c>
      <c r="AO13">
        <f t="shared" si="0"/>
        <v>80.869690964132076</v>
      </c>
      <c r="AV13">
        <f>((0.06/0.17)*100)</f>
        <v>35.294117647058819</v>
      </c>
      <c r="BA13">
        <f>((0.11/0.17)*100)</f>
        <v>64.705882352941174</v>
      </c>
      <c r="BF13">
        <f>ABS($B$13-$D$13)</f>
        <v>3.5553739999999996</v>
      </c>
      <c r="BG13">
        <f>ABS($F$13-$H$13)</f>
        <v>2.5896989999999995</v>
      </c>
      <c r="BI13">
        <v>2.7526090000000001</v>
      </c>
      <c r="BJ13">
        <v>3.9214965000000004</v>
      </c>
      <c r="BL13">
        <f>SQRT((ABS($A$13-$E$13)^2+(ABS($B$13-$F$13)^2)))</f>
        <v>0.63871701539648951</v>
      </c>
      <c r="BO13">
        <f>SQRT((ABS($A$13-$G$13)^2+(ABS($B$13-$H$13)^2)))</f>
        <v>10.504271611899274</v>
      </c>
      <c r="BP13">
        <f>SQRT((ABS($C$13-$E$13)^2+(ABS($D$13-$F$13)^2)))</f>
        <v>9.2863237101526881</v>
      </c>
      <c r="BU13">
        <v>12</v>
      </c>
      <c r="BV13">
        <v>0</v>
      </c>
      <c r="BW13">
        <v>7</v>
      </c>
      <c r="BX13">
        <v>2</v>
      </c>
      <c r="CL13">
        <v>22</v>
      </c>
      <c r="CM13">
        <v>8</v>
      </c>
      <c r="CN13">
        <v>16</v>
      </c>
      <c r="CO13">
        <v>15</v>
      </c>
      <c r="CP13">
        <v>23</v>
      </c>
      <c r="CQ13">
        <v>11</v>
      </c>
      <c r="CR13">
        <v>12</v>
      </c>
      <c r="CS13">
        <v>14</v>
      </c>
      <c r="CX13">
        <v>25</v>
      </c>
      <c r="CY13">
        <v>15</v>
      </c>
      <c r="CZ13">
        <v>14</v>
      </c>
      <c r="DA13">
        <v>12</v>
      </c>
      <c r="DC13">
        <f>((0/12)*100)</f>
        <v>0</v>
      </c>
      <c r="DD13">
        <f>((7/12)*100)</f>
        <v>58.333333333333336</v>
      </c>
      <c r="DE13">
        <f>((2/12)*100)</f>
        <v>16.666666666666664</v>
      </c>
      <c r="DP13">
        <f>((8/22)*100)</f>
        <v>36.363636363636367</v>
      </c>
      <c r="DQ13">
        <f>((16/22)*100)</f>
        <v>72.727272727272734</v>
      </c>
      <c r="DR13">
        <f>((15/22)*100)</f>
        <v>68.181818181818173</v>
      </c>
      <c r="DS13">
        <f>((11/23)*100)</f>
        <v>47.826086956521742</v>
      </c>
      <c r="DT13">
        <f>((12/23)*100)</f>
        <v>52.173913043478258</v>
      </c>
      <c r="DU13">
        <f>((14/23)*100)</f>
        <v>60.869565217391312</v>
      </c>
      <c r="DY13">
        <f>((15/25)*100)</f>
        <v>60</v>
      </c>
      <c r="DZ13">
        <f>((14/25)*100)</f>
        <v>56.000000000000007</v>
      </c>
      <c r="EA13">
        <f>((12/25)*100)</f>
        <v>48</v>
      </c>
    </row>
    <row r="14" spans="1:131" x14ac:dyDescent="0.25">
      <c r="A14">
        <v>16.874561999999997</v>
      </c>
      <c r="B14">
        <v>7.0361289999999999</v>
      </c>
      <c r="BR14">
        <f>DEGREES(ACOS((8.4350320486365^2+16.4116718567843^2-8.41520521977046^2)/(2*8.4350320486365*16.4116718567843)))</f>
        <v>13.085134150722945</v>
      </c>
    </row>
    <row r="15" spans="1:131" x14ac:dyDescent="0.25">
      <c r="A15" t="s">
        <v>22</v>
      </c>
      <c r="B15" t="s">
        <v>22</v>
      </c>
      <c r="C15" t="s">
        <v>22</v>
      </c>
      <c r="D15" t="s">
        <v>22</v>
      </c>
      <c r="E15" t="s">
        <v>22</v>
      </c>
      <c r="F15" t="s">
        <v>22</v>
      </c>
      <c r="G15" t="s">
        <v>22</v>
      </c>
      <c r="H15" t="s">
        <v>22</v>
      </c>
      <c r="BR15">
        <f>DEGREES(ACOS((8.14016683646969^2+18.3543882450242^2-10.3353394599694^2)/(2*8.14016683646969*18.3543882450242)))</f>
        <v>7.4002031379789113</v>
      </c>
      <c r="BS15">
        <f>DEGREES(ACOS((10.6705663305264^2+18.6604079518221^2-8.4350320486365^2)/(2*10.6705663305264*18.6604079518221)))</f>
        <v>10.996615321914094</v>
      </c>
    </row>
    <row r="16" spans="1:131" x14ac:dyDescent="0.25">
      <c r="A16">
        <v>232.88119</v>
      </c>
      <c r="B16">
        <v>6.7021839999999999</v>
      </c>
      <c r="C16">
        <v>224.60439199999999</v>
      </c>
      <c r="D16">
        <v>9.1370780000000007</v>
      </c>
      <c r="E16">
        <v>233.13443599999999</v>
      </c>
      <c r="F16">
        <v>5.298152</v>
      </c>
      <c r="G16">
        <v>243.57494399999999</v>
      </c>
      <c r="H16">
        <v>7.5019619999999998</v>
      </c>
      <c r="K16">
        <f>(10/200)</f>
        <v>0.05</v>
      </c>
      <c r="L16">
        <f>(12/200)</f>
        <v>0.06</v>
      </c>
      <c r="M16">
        <f>(10/200)</f>
        <v>0.05</v>
      </c>
      <c r="N16">
        <f>(13/200)</f>
        <v>6.5000000000000002E-2</v>
      </c>
      <c r="P16">
        <f>(15/200)</f>
        <v>7.4999999999999997E-2</v>
      </c>
      <c r="Q16">
        <f>(14/200)</f>
        <v>7.0000000000000007E-2</v>
      </c>
      <c r="R16">
        <f>(15/200)</f>
        <v>7.4999999999999997E-2</v>
      </c>
      <c r="S16">
        <f>(14/200)</f>
        <v>7.0000000000000007E-2</v>
      </c>
      <c r="U16">
        <f>0.05+0.075</f>
        <v>0.125</v>
      </c>
      <c r="V16">
        <f>0.06+0.07</f>
        <v>0.13</v>
      </c>
      <c r="W16">
        <f>0.05+0.075</f>
        <v>0.125</v>
      </c>
      <c r="X16">
        <f>0.065+0.07</f>
        <v>0.13500000000000001</v>
      </c>
      <c r="Z16">
        <f>SQRT((ABS($A$17-$A$16)^2+(ABS($B$17-$B$16)^2)))</f>
        <v>15.209069262151612</v>
      </c>
      <c r="AA16">
        <f>SQRT((ABS($C$17-$C$16)^2+(ABS($D$17-$D$16)^2)))</f>
        <v>16.088617951790773</v>
      </c>
      <c r="AB16">
        <f>SQRT((ABS($E$17-$E$16)^2+(ABS($F$17-$F$16)^2)))</f>
        <v>16.41167185678427</v>
      </c>
      <c r="AC16">
        <f>SQRT((ABS($G$17-$G$16)^2+(ABS($H$17-$H$16)^2)))</f>
        <v>18.660407951822076</v>
      </c>
      <c r="AJ16">
        <f>1/0.125</f>
        <v>8</v>
      </c>
      <c r="AK16">
        <f>1/0.13</f>
        <v>7.6923076923076916</v>
      </c>
      <c r="AL16">
        <f>1/0.125</f>
        <v>8</v>
      </c>
      <c r="AM16">
        <f>1/0.135</f>
        <v>7.4074074074074066</v>
      </c>
      <c r="AO16">
        <f t="shared" ref="AO16:AO26" si="4">$Z16/$U16</f>
        <v>121.6725540972129</v>
      </c>
      <c r="AP16">
        <f t="shared" ref="AP16:AP26" si="5">$AA16/$V16</f>
        <v>123.75859962915979</v>
      </c>
      <c r="AQ16">
        <f t="shared" ref="AQ16:AQ25" si="6">$AB16/$W16</f>
        <v>131.29337485427416</v>
      </c>
      <c r="AR16">
        <f t="shared" ref="AR16:AR25" si="7">$AC16/$X16</f>
        <v>138.22524408757093</v>
      </c>
      <c r="AV16">
        <f>((0.05/0.125)*100)</f>
        <v>40</v>
      </c>
      <c r="AW16">
        <f>((0.06/0.13)*100)</f>
        <v>46.153846153846153</v>
      </c>
      <c r="AX16">
        <f>((0.05/0.125)*100)</f>
        <v>40</v>
      </c>
      <c r="AY16">
        <f>((0.065/0.135)*100)</f>
        <v>48.148148148148145</v>
      </c>
      <c r="BA16">
        <f>((0.075/0.125)*100)</f>
        <v>60</v>
      </c>
      <c r="BB16">
        <f>((0.07/0.13)*100)</f>
        <v>53.846153846153854</v>
      </c>
      <c r="BC16">
        <f>((0.075/0.125)*100)</f>
        <v>60</v>
      </c>
      <c r="BD16">
        <f>((0.07/0.135)*100)</f>
        <v>51.851851851851848</v>
      </c>
      <c r="BF16">
        <f>ABS($B$16-$D$16)</f>
        <v>2.4348940000000008</v>
      </c>
      <c r="BG16">
        <f>ABS($F$16-$H$16)</f>
        <v>2.2038099999999998</v>
      </c>
      <c r="BL16">
        <f>SQRT((ABS($A$16-$E$16)^2+(ABS($B$16-$F$16)^2)))</f>
        <v>1.4266882608124296</v>
      </c>
      <c r="BM16">
        <f>SQRT((ABS($C$16-$G$17)^2+(ABS($D$16-$H$17)^2)))</f>
        <v>1.9606425251924458</v>
      </c>
      <c r="BO16">
        <f>SQRT((ABS($A$16-$G$16)^2+(ABS($B$16-$H$16)^2)))</f>
        <v>10.723619699607015</v>
      </c>
      <c r="BP16">
        <f>SQRT((ABS($C$16-$E$16)^2+(ABS($D$16-$F$16)^2)))</f>
        <v>9.3540902003033981</v>
      </c>
      <c r="BR16">
        <f>DEGREES(ACOS((8.50595025756542^2+20.1475167965196^2-11.9490406124743^2)/(2*8.50595025756542*20.1475167965196)))</f>
        <v>11.808457107195439</v>
      </c>
      <c r="BS16">
        <f>DEGREES(ACOS((8.41520521977046^2+16.3199653559493^2-8.14016683646969^2)/(2*8.41520521977046*16.3199653559493)))</f>
        <v>9.5127892870735362</v>
      </c>
      <c r="BU16">
        <v>10</v>
      </c>
      <c r="BV16">
        <v>0</v>
      </c>
      <c r="BW16">
        <v>5</v>
      </c>
      <c r="BX16">
        <v>5</v>
      </c>
      <c r="BY16">
        <v>12</v>
      </c>
      <c r="BZ16">
        <v>1</v>
      </c>
      <c r="CA16">
        <v>4</v>
      </c>
      <c r="CB16">
        <v>6</v>
      </c>
      <c r="CC16">
        <v>10</v>
      </c>
      <c r="CD16">
        <v>7</v>
      </c>
      <c r="CE16">
        <v>4</v>
      </c>
      <c r="CF16">
        <v>0</v>
      </c>
      <c r="CG16">
        <v>13</v>
      </c>
      <c r="CH16">
        <v>5</v>
      </c>
      <c r="CI16">
        <v>6</v>
      </c>
      <c r="CJ16">
        <v>0</v>
      </c>
      <c r="CL16">
        <v>15</v>
      </c>
      <c r="CM16">
        <v>2</v>
      </c>
      <c r="CN16">
        <v>0</v>
      </c>
      <c r="CO16">
        <v>9</v>
      </c>
      <c r="CP16">
        <v>14</v>
      </c>
      <c r="CQ16">
        <v>4</v>
      </c>
      <c r="CR16">
        <v>7</v>
      </c>
      <c r="CS16">
        <v>7</v>
      </c>
      <c r="CT16">
        <v>15</v>
      </c>
      <c r="CU16">
        <v>10</v>
      </c>
      <c r="CV16">
        <v>7</v>
      </c>
      <c r="CW16">
        <v>2</v>
      </c>
      <c r="CX16">
        <v>14</v>
      </c>
      <c r="CY16">
        <v>9</v>
      </c>
      <c r="CZ16">
        <v>7</v>
      </c>
      <c r="DA16">
        <v>0</v>
      </c>
      <c r="DC16">
        <f>((0/10)*100)</f>
        <v>0</v>
      </c>
      <c r="DD16">
        <f>((5/10)*100)</f>
        <v>50</v>
      </c>
      <c r="DE16">
        <f>((5/10)*100)</f>
        <v>50</v>
      </c>
      <c r="DF16">
        <f>((1/12)*100)</f>
        <v>8.3333333333333321</v>
      </c>
      <c r="DG16">
        <f>((4/12)*100)</f>
        <v>33.333333333333329</v>
      </c>
      <c r="DH16">
        <f>((6/12)*100)</f>
        <v>50</v>
      </c>
      <c r="DI16">
        <f>((7/10)*100)</f>
        <v>70</v>
      </c>
      <c r="DJ16">
        <f>((4/10)*100)</f>
        <v>40</v>
      </c>
      <c r="DK16">
        <f>((0/10)*100)</f>
        <v>0</v>
      </c>
      <c r="DL16">
        <f>((5/13)*100)</f>
        <v>38.461538461538467</v>
      </c>
      <c r="DM16">
        <f>((6/13)*100)</f>
        <v>46.153846153846153</v>
      </c>
      <c r="DN16">
        <f>((0/13)*100)</f>
        <v>0</v>
      </c>
      <c r="DP16">
        <f>((2/15)*100)</f>
        <v>13.333333333333334</v>
      </c>
      <c r="DQ16">
        <f>((0/15)*100)</f>
        <v>0</v>
      </c>
      <c r="DR16">
        <f>((9/15)*100)</f>
        <v>60</v>
      </c>
      <c r="DS16">
        <f>((4/14)*100)</f>
        <v>28.571428571428569</v>
      </c>
      <c r="DT16">
        <f>((7/14)*100)</f>
        <v>50</v>
      </c>
      <c r="DU16">
        <f>((7/14)*100)</f>
        <v>50</v>
      </c>
      <c r="DV16">
        <f>((10/15)*100)</f>
        <v>66.666666666666657</v>
      </c>
      <c r="DW16">
        <f>((7/15)*100)</f>
        <v>46.666666666666664</v>
      </c>
      <c r="DX16">
        <f>((2/15)*100)</f>
        <v>13.333333333333334</v>
      </c>
      <c r="DY16">
        <f>((9/14)*100)</f>
        <v>64.285714285714292</v>
      </c>
      <c r="DZ16">
        <f>((7/14)*100)</f>
        <v>50</v>
      </c>
      <c r="EA16">
        <f>((0/14)*100)</f>
        <v>0</v>
      </c>
    </row>
    <row r="17" spans="1:131" x14ac:dyDescent="0.25">
      <c r="A17">
        <v>217.680091</v>
      </c>
      <c r="B17">
        <v>6.2098659999999999</v>
      </c>
      <c r="C17">
        <v>208.69829100000001</v>
      </c>
      <c r="D17">
        <v>6.7205560000000002</v>
      </c>
      <c r="E17">
        <v>216.722769</v>
      </c>
      <c r="F17">
        <v>5.2855259999999999</v>
      </c>
      <c r="G17">
        <v>224.916955</v>
      </c>
      <c r="H17">
        <v>7.2015099999999999</v>
      </c>
      <c r="K17">
        <f>(13/200)</f>
        <v>6.5000000000000002E-2</v>
      </c>
      <c r="L17">
        <f>(12/200)</f>
        <v>0.06</v>
      </c>
      <c r="M17">
        <f>(10/200)</f>
        <v>0.05</v>
      </c>
      <c r="N17">
        <f>(11/200)</f>
        <v>5.5E-2</v>
      </c>
      <c r="P17">
        <f>(13/200)</f>
        <v>6.5000000000000002E-2</v>
      </c>
      <c r="Q17">
        <f>(12/200)</f>
        <v>0.06</v>
      </c>
      <c r="R17">
        <f>(16/200)</f>
        <v>0.08</v>
      </c>
      <c r="S17">
        <f>(13/200)</f>
        <v>6.5000000000000002E-2</v>
      </c>
      <c r="U17">
        <f>0.065+0.065</f>
        <v>0.13</v>
      </c>
      <c r="V17">
        <f>0.06+0.06</f>
        <v>0.12</v>
      </c>
      <c r="W17">
        <f>0.05+0.08</f>
        <v>0.13</v>
      </c>
      <c r="X17">
        <f>0.055+0.065</f>
        <v>0.12</v>
      </c>
      <c r="Z17">
        <f>SQRT((ABS($A$18-$A$17)^2+(ABS($B$18-$B$17)^2)))</f>
        <v>17.393447740507792</v>
      </c>
      <c r="AA17">
        <f>SQRT((ABS($C$18-$C$17)^2+(ABS($D$18-$D$17)^2)))</f>
        <v>17.672505047371452</v>
      </c>
      <c r="AB17">
        <f>SQRT((ABS($E$18-$E$17)^2+(ABS($F$18-$F$17)^2)))</f>
        <v>18.354388245024182</v>
      </c>
      <c r="AC17">
        <f>SQRT((ABS($G$18-$G$17)^2+(ABS($H$18-$H$17)^2)))</f>
        <v>16.319965355949289</v>
      </c>
      <c r="AJ17">
        <f>1/0.13</f>
        <v>7.6923076923076916</v>
      </c>
      <c r="AK17">
        <f>1/0.12</f>
        <v>8.3333333333333339</v>
      </c>
      <c r="AL17">
        <f>1/0.13</f>
        <v>7.6923076923076916</v>
      </c>
      <c r="AM17">
        <f>1/0.12</f>
        <v>8.3333333333333339</v>
      </c>
      <c r="AO17">
        <f t="shared" si="4"/>
        <v>133.79575185005993</v>
      </c>
      <c r="AP17">
        <f t="shared" si="5"/>
        <v>147.2708753947621</v>
      </c>
      <c r="AQ17">
        <f t="shared" si="6"/>
        <v>141.18760188480141</v>
      </c>
      <c r="AR17">
        <f t="shared" si="7"/>
        <v>135.99971129957743</v>
      </c>
      <c r="AV17">
        <f>((0.065/0.13)*100)</f>
        <v>50</v>
      </c>
      <c r="AW17">
        <f>((0.06/0.12)*100)</f>
        <v>50</v>
      </c>
      <c r="AX17">
        <f>((0.05/0.13)*100)</f>
        <v>38.461538461538467</v>
      </c>
      <c r="AY17">
        <f>((0.055/0.12)*100)</f>
        <v>45.833333333333336</v>
      </c>
      <c r="BA17">
        <f>((0.065/0.13)*100)</f>
        <v>50</v>
      </c>
      <c r="BB17">
        <f>((0.06/0.12)*100)</f>
        <v>50</v>
      </c>
      <c r="BC17">
        <f>((0.08/0.13)*100)</f>
        <v>61.53846153846154</v>
      </c>
      <c r="BD17">
        <f>((0.065/0.12)*100)</f>
        <v>54.166666666666671</v>
      </c>
      <c r="BF17">
        <f>ABS($B$17-$D$17)</f>
        <v>0.51069000000000031</v>
      </c>
      <c r="BG17">
        <f>ABS($F$17-$H$17)</f>
        <v>1.9159839999999999</v>
      </c>
      <c r="BL17">
        <f>SQRT((ABS($A$17-$E$17)^2+(ABS($B$17-$F$17)^2)))</f>
        <v>1.3307403380389464</v>
      </c>
      <c r="BM17">
        <f>SQRT((ABS($C$17-$G$18)^2+(ABS($D$17-$H$18)^2)))</f>
        <v>0.56153545217110001</v>
      </c>
      <c r="BO17">
        <f>SQRT((ABS($A$17-$G$17)^2+(ABS($B$17-$H$17)^2)))</f>
        <v>7.3044889196460518</v>
      </c>
      <c r="BP17">
        <f>SQRT((ABS($C$17-$E$17)^2+(ABS($D$17-$F$17)^2)))</f>
        <v>8.1517825212271102</v>
      </c>
      <c r="BR17">
        <f>DEGREES(ACOS((8.44104838911211^2+17.2859805219641^2-9.35022736640692^2)/(2*8.44104838911211*17.2859805219641)))</f>
        <v>14.420317171126769</v>
      </c>
      <c r="BS17">
        <f>DEGREES(ACOS((10.3353394599694^2+18.5089642781591^2-8.50595025756542^2)/(2*10.3353394599694*18.5089642781591)))</f>
        <v>9.7649320732807574</v>
      </c>
      <c r="BU17">
        <v>13</v>
      </c>
      <c r="BV17">
        <v>1</v>
      </c>
      <c r="BW17">
        <v>7</v>
      </c>
      <c r="BX17">
        <v>5</v>
      </c>
      <c r="BY17">
        <v>12</v>
      </c>
      <c r="BZ17">
        <v>0</v>
      </c>
      <c r="CA17">
        <v>2</v>
      </c>
      <c r="CB17">
        <v>6</v>
      </c>
      <c r="CC17">
        <v>10</v>
      </c>
      <c r="CD17">
        <v>7</v>
      </c>
      <c r="CE17">
        <v>2</v>
      </c>
      <c r="CF17">
        <v>0</v>
      </c>
      <c r="CG17">
        <v>11</v>
      </c>
      <c r="CH17">
        <v>5</v>
      </c>
      <c r="CI17">
        <v>6</v>
      </c>
      <c r="CJ17">
        <v>0</v>
      </c>
      <c r="CL17">
        <v>13</v>
      </c>
      <c r="CM17">
        <v>2</v>
      </c>
      <c r="CN17">
        <v>10</v>
      </c>
      <c r="CO17">
        <v>5</v>
      </c>
      <c r="CP17">
        <v>12</v>
      </c>
      <c r="CQ17">
        <v>0</v>
      </c>
      <c r="CR17">
        <v>6</v>
      </c>
      <c r="CS17">
        <v>7</v>
      </c>
      <c r="CT17">
        <v>16</v>
      </c>
      <c r="CU17">
        <v>10</v>
      </c>
      <c r="CV17">
        <v>6</v>
      </c>
      <c r="CW17">
        <v>5</v>
      </c>
      <c r="CX17">
        <v>13</v>
      </c>
      <c r="CY17">
        <v>5</v>
      </c>
      <c r="CZ17">
        <v>7</v>
      </c>
      <c r="DA17">
        <v>3</v>
      </c>
      <c r="DC17">
        <f>((1/13)*100)</f>
        <v>7.6923076923076925</v>
      </c>
      <c r="DD17">
        <f>((7/13)*100)</f>
        <v>53.846153846153847</v>
      </c>
      <c r="DE17">
        <f>((5/13)*100)</f>
        <v>38.461538461538467</v>
      </c>
      <c r="DF17">
        <f>((0/12)*100)</f>
        <v>0</v>
      </c>
      <c r="DG17">
        <f>((2/12)*100)</f>
        <v>16.666666666666664</v>
      </c>
      <c r="DH17">
        <f>((6/12)*100)</f>
        <v>50</v>
      </c>
      <c r="DI17">
        <f>((7/10)*100)</f>
        <v>70</v>
      </c>
      <c r="DJ17">
        <f>((2/10)*100)</f>
        <v>20</v>
      </c>
      <c r="DK17">
        <f>((0/10)*100)</f>
        <v>0</v>
      </c>
      <c r="DL17">
        <f>((5/11)*100)</f>
        <v>45.454545454545453</v>
      </c>
      <c r="DM17">
        <f>((6/11)*100)</f>
        <v>54.54545454545454</v>
      </c>
      <c r="DN17">
        <f>((0/11)*100)</f>
        <v>0</v>
      </c>
      <c r="DP17">
        <f>((2/13)*100)</f>
        <v>15.384615384615385</v>
      </c>
      <c r="DQ17">
        <f>((10/13)*100)</f>
        <v>76.923076923076934</v>
      </c>
      <c r="DR17">
        <f>((5/13)*100)</f>
        <v>38.461538461538467</v>
      </c>
      <c r="DS17">
        <f>((0/12)*100)</f>
        <v>0</v>
      </c>
      <c r="DT17">
        <f>((6/12)*100)</f>
        <v>50</v>
      </c>
      <c r="DU17">
        <f>((7/12)*100)</f>
        <v>58.333333333333336</v>
      </c>
      <c r="DV17">
        <f>((10/16)*100)</f>
        <v>62.5</v>
      </c>
      <c r="DW17">
        <f>((6/16)*100)</f>
        <v>37.5</v>
      </c>
      <c r="DX17">
        <f>((5/16)*100)</f>
        <v>31.25</v>
      </c>
      <c r="DY17">
        <f>((5/13)*100)</f>
        <v>38.461538461538467</v>
      </c>
      <c r="DZ17">
        <f>((7/13)*100)</f>
        <v>53.846153846153847</v>
      </c>
      <c r="EA17">
        <f>((3/13)*100)</f>
        <v>23.076923076923077</v>
      </c>
    </row>
    <row r="18" spans="1:131" x14ac:dyDescent="0.25">
      <c r="A18">
        <v>200.36091100000002</v>
      </c>
      <c r="B18">
        <v>4.6042420000000002</v>
      </c>
      <c r="C18">
        <v>191.044703</v>
      </c>
      <c r="D18">
        <v>7.5380310000000001</v>
      </c>
      <c r="E18">
        <v>198.372478</v>
      </c>
      <c r="F18">
        <v>4.8977269999999997</v>
      </c>
      <c r="G18">
        <v>208.630054</v>
      </c>
      <c r="H18">
        <v>6.1631819999999999</v>
      </c>
      <c r="K18">
        <f>(13/200)</f>
        <v>6.5000000000000002E-2</v>
      </c>
      <c r="L18">
        <f>(13/200)</f>
        <v>6.5000000000000002E-2</v>
      </c>
      <c r="M18">
        <f>(10/200)</f>
        <v>0.05</v>
      </c>
      <c r="N18">
        <f>(11/200)</f>
        <v>5.5E-2</v>
      </c>
      <c r="P18">
        <f>(13/200)</f>
        <v>6.5000000000000002E-2</v>
      </c>
      <c r="Q18">
        <f>(12/200)</f>
        <v>0.06</v>
      </c>
      <c r="R18">
        <f>(15/200)</f>
        <v>7.4999999999999997E-2</v>
      </c>
      <c r="S18">
        <f>(14/200)</f>
        <v>7.0000000000000007E-2</v>
      </c>
      <c r="U18">
        <f>0.065+0.065</f>
        <v>0.13</v>
      </c>
      <c r="V18">
        <f>0.065+0.06</f>
        <v>0.125</v>
      </c>
      <c r="W18">
        <f>0.05+0.075</f>
        <v>0.125</v>
      </c>
      <c r="X18">
        <f>0.055+0.07</f>
        <v>0.125</v>
      </c>
      <c r="Z18">
        <f>SQRT((ABS($A$19-$A$18)^2+(ABS($B$19-$B$18)^2)))</f>
        <v>19.727305185996023</v>
      </c>
      <c r="AA18">
        <f>SQRT((ABS($C$19-$C$18)^2+(ABS($D$19-$D$18)^2)))</f>
        <v>19.434093508849987</v>
      </c>
      <c r="AB18">
        <f>SQRT((ABS($E$19-$E$18)^2+(ABS($F$19-$F$18)^2)))</f>
        <v>20.147516796519632</v>
      </c>
      <c r="AC18">
        <f>SQRT((ABS($G$19-$G$18)^2+(ABS($H$19-$H$18)^2)))</f>
        <v>18.508964278159098</v>
      </c>
      <c r="AJ18">
        <f>1/0.13</f>
        <v>7.6923076923076916</v>
      </c>
      <c r="AK18">
        <f t="shared" ref="AK18:AM19" si="8">1/0.125</f>
        <v>8</v>
      </c>
      <c r="AL18">
        <f t="shared" si="8"/>
        <v>8</v>
      </c>
      <c r="AM18">
        <f t="shared" si="8"/>
        <v>8</v>
      </c>
      <c r="AO18">
        <f t="shared" si="4"/>
        <v>151.74850143073863</v>
      </c>
      <c r="AP18">
        <f t="shared" si="5"/>
        <v>155.4727480707999</v>
      </c>
      <c r="AQ18">
        <f t="shared" si="6"/>
        <v>161.18013437215706</v>
      </c>
      <c r="AR18">
        <f t="shared" si="7"/>
        <v>148.07171422527279</v>
      </c>
      <c r="AV18">
        <f>((0.065/0.13)*100)</f>
        <v>50</v>
      </c>
      <c r="AW18">
        <f>((0.065/0.125)*100)</f>
        <v>52</v>
      </c>
      <c r="AX18">
        <f>((0.05/0.125)*100)</f>
        <v>40</v>
      </c>
      <c r="AY18">
        <f>((0.055/0.125)*100)</f>
        <v>44</v>
      </c>
      <c r="BA18">
        <f>((0.065/0.13)*100)</f>
        <v>50</v>
      </c>
      <c r="BB18">
        <f>((0.06/0.125)*100)</f>
        <v>48</v>
      </c>
      <c r="BC18">
        <f>((0.075/0.125)*100)</f>
        <v>60</v>
      </c>
      <c r="BD18">
        <f>((0.07/0.125)*100)</f>
        <v>56.000000000000007</v>
      </c>
      <c r="BF18">
        <f>ABS($B$18-$D$18)</f>
        <v>2.933789</v>
      </c>
      <c r="BG18">
        <f>ABS($F$18-$H$18)</f>
        <v>1.2654550000000002</v>
      </c>
      <c r="BL18">
        <f>SQRT((ABS($A$18-$E$18)^2+(ABS($B$18-$F$18)^2)))</f>
        <v>2.0099749353447316</v>
      </c>
      <c r="BM18">
        <f>SQRT((ABS($C$18-$G$19)^2+(ABS($D$18-$H$19)^2)))</f>
        <v>1.0282634789585632</v>
      </c>
      <c r="BO18">
        <f>SQRT((ABS($A$18-$G$18)^2+(ABS($B$18-$H$18)^2)))</f>
        <v>8.4148095568496828</v>
      </c>
      <c r="BP18">
        <f>SQRT((ABS($C$18-$E$18)^2+(ABS($D$18-$F$18)^2)))</f>
        <v>7.7889339233967725</v>
      </c>
      <c r="BR18">
        <f>DEGREES(ACOS((5.89098287549821^2+22.2790954887673^2-16.5888521839567^2)/(2*5.89098287549821*22.2790954887673)))</f>
        <v>12.894923417022689</v>
      </c>
      <c r="BS18">
        <f>DEGREES(ACOS((11.9490406124743^2+20.0302232197436^2-8.44104838911211^2)/(2*11.9490406124743*20.0302232197436)))</f>
        <v>9.0399994265256449</v>
      </c>
      <c r="BU18">
        <v>13</v>
      </c>
      <c r="BV18">
        <v>2</v>
      </c>
      <c r="BW18">
        <v>7</v>
      </c>
      <c r="BX18">
        <v>6</v>
      </c>
      <c r="BY18">
        <v>13</v>
      </c>
      <c r="BZ18">
        <v>2</v>
      </c>
      <c r="CA18">
        <v>2</v>
      </c>
      <c r="CB18">
        <v>7</v>
      </c>
      <c r="CC18">
        <v>10</v>
      </c>
      <c r="CD18">
        <v>7</v>
      </c>
      <c r="CE18">
        <v>2</v>
      </c>
      <c r="CF18">
        <v>1</v>
      </c>
      <c r="CG18">
        <v>11</v>
      </c>
      <c r="CH18">
        <v>6</v>
      </c>
      <c r="CI18">
        <v>7</v>
      </c>
      <c r="CJ18">
        <v>0</v>
      </c>
      <c r="CL18">
        <v>13</v>
      </c>
      <c r="CM18">
        <v>1</v>
      </c>
      <c r="CN18">
        <v>10</v>
      </c>
      <c r="CO18">
        <v>7</v>
      </c>
      <c r="CP18">
        <v>12</v>
      </c>
      <c r="CQ18">
        <v>1</v>
      </c>
      <c r="CR18">
        <v>4</v>
      </c>
      <c r="CS18">
        <v>8</v>
      </c>
      <c r="CT18">
        <v>15</v>
      </c>
      <c r="CU18">
        <v>9</v>
      </c>
      <c r="CV18">
        <v>4</v>
      </c>
      <c r="CW18">
        <v>4</v>
      </c>
      <c r="CX18">
        <v>14</v>
      </c>
      <c r="CY18">
        <v>7</v>
      </c>
      <c r="CZ18">
        <v>8</v>
      </c>
      <c r="DA18">
        <v>4</v>
      </c>
      <c r="DC18">
        <f>((2/13)*100)</f>
        <v>15.384615384615385</v>
      </c>
      <c r="DD18">
        <f>((7/13)*100)</f>
        <v>53.846153846153847</v>
      </c>
      <c r="DE18">
        <f>((6/13)*100)</f>
        <v>46.153846153846153</v>
      </c>
      <c r="DF18">
        <f>((2/13)*100)</f>
        <v>15.384615384615385</v>
      </c>
      <c r="DG18">
        <f>((2/13)*100)</f>
        <v>15.384615384615385</v>
      </c>
      <c r="DH18">
        <f>((7/13)*100)</f>
        <v>53.846153846153847</v>
      </c>
      <c r="DI18">
        <f>((7/10)*100)</f>
        <v>70</v>
      </c>
      <c r="DJ18">
        <f>((2/10)*100)</f>
        <v>20</v>
      </c>
      <c r="DK18">
        <f>((1/10)*100)</f>
        <v>10</v>
      </c>
      <c r="DL18">
        <f>((6/11)*100)</f>
        <v>54.54545454545454</v>
      </c>
      <c r="DM18">
        <f>((7/11)*100)</f>
        <v>63.636363636363633</v>
      </c>
      <c r="DN18">
        <f>((0/11)*100)</f>
        <v>0</v>
      </c>
      <c r="DP18">
        <f>((1/13)*100)</f>
        <v>7.6923076923076925</v>
      </c>
      <c r="DQ18">
        <f>((10/13)*100)</f>
        <v>76.923076923076934</v>
      </c>
      <c r="DR18">
        <f>((7/13)*100)</f>
        <v>53.846153846153847</v>
      </c>
      <c r="DS18">
        <f>((1/12)*100)</f>
        <v>8.3333333333333321</v>
      </c>
      <c r="DT18">
        <f>((4/12)*100)</f>
        <v>33.333333333333329</v>
      </c>
      <c r="DU18">
        <f>((8/12)*100)</f>
        <v>66.666666666666657</v>
      </c>
      <c r="DV18">
        <f>((9/15)*100)</f>
        <v>60</v>
      </c>
      <c r="DW18">
        <f>((4/15)*100)</f>
        <v>26.666666666666668</v>
      </c>
      <c r="DX18">
        <f>((4/15)*100)</f>
        <v>26.666666666666668</v>
      </c>
      <c r="DY18">
        <f>((7/14)*100)</f>
        <v>50</v>
      </c>
      <c r="DZ18">
        <f>((8/14)*100)</f>
        <v>57.142857142857139</v>
      </c>
      <c r="EA18">
        <f>((4/14)*100)</f>
        <v>28.571428571428569</v>
      </c>
    </row>
    <row r="19" spans="1:131" x14ac:dyDescent="0.25">
      <c r="A19">
        <v>180.633792</v>
      </c>
      <c r="B19">
        <v>4.6899499999999996</v>
      </c>
      <c r="C19">
        <v>171.63702499999999</v>
      </c>
      <c r="D19">
        <v>8.5509599999999999</v>
      </c>
      <c r="E19">
        <v>178.24929900000001</v>
      </c>
      <c r="F19">
        <v>5.8877269999999999</v>
      </c>
      <c r="G19">
        <v>190.14212700000002</v>
      </c>
      <c r="H19">
        <v>7.0454030000000003</v>
      </c>
      <c r="K19">
        <f>(13/200)</f>
        <v>6.5000000000000002E-2</v>
      </c>
      <c r="L19">
        <f>(13/200)</f>
        <v>6.5000000000000002E-2</v>
      </c>
      <c r="M19">
        <f>(11/200)</f>
        <v>5.5E-2</v>
      </c>
      <c r="N19">
        <f>(12/200)</f>
        <v>0.06</v>
      </c>
      <c r="P19">
        <f>(12/200)</f>
        <v>0.06</v>
      </c>
      <c r="Q19">
        <f>(12/200)</f>
        <v>0.06</v>
      </c>
      <c r="R19">
        <f>(14/200)</f>
        <v>7.0000000000000007E-2</v>
      </c>
      <c r="S19">
        <f>(13/200)</f>
        <v>6.5000000000000002E-2</v>
      </c>
      <c r="U19">
        <f>0.065+0.06</f>
        <v>0.125</v>
      </c>
      <c r="V19">
        <f>0.065+0.06</f>
        <v>0.125</v>
      </c>
      <c r="W19">
        <f>0.055+0.07</f>
        <v>0.125</v>
      </c>
      <c r="X19">
        <f>0.06+0.065</f>
        <v>0.125</v>
      </c>
      <c r="Z19">
        <f>SQRT((ABS($A$20-$A$19)^2+(ABS($B$20-$B$19)^2)))</f>
        <v>18.76499470321879</v>
      </c>
      <c r="AA19">
        <f>SQRT((ABS($C$20-$C$19)^2+(ABS($D$20-$D$19)^2)))</f>
        <v>16.390220008769251</v>
      </c>
      <c r="AB19">
        <f>SQRT((ABS($E$20-$E$19)^2+(ABS($F$20-$F$19)^2)))</f>
        <v>17.285980521964063</v>
      </c>
      <c r="AC19">
        <f>SQRT((ABS($G$20-$G$19)^2+(ABS($H$20-$H$19)^2)))</f>
        <v>20.030223219743625</v>
      </c>
      <c r="AJ19">
        <f>1/0.125</f>
        <v>8</v>
      </c>
      <c r="AK19">
        <f t="shared" si="8"/>
        <v>8</v>
      </c>
      <c r="AL19">
        <f t="shared" si="8"/>
        <v>8</v>
      </c>
      <c r="AM19">
        <f t="shared" si="8"/>
        <v>8</v>
      </c>
      <c r="AO19">
        <f t="shared" si="4"/>
        <v>150.11995762575032</v>
      </c>
      <c r="AP19">
        <f t="shared" si="5"/>
        <v>131.12176007015401</v>
      </c>
      <c r="AQ19">
        <f t="shared" si="6"/>
        <v>138.28784417571251</v>
      </c>
      <c r="AR19">
        <f t="shared" si="7"/>
        <v>160.241785757949</v>
      </c>
      <c r="AV19">
        <f>((0.065/0.125)*100)</f>
        <v>52</v>
      </c>
      <c r="AW19">
        <f>((0.065/0.125)*100)</f>
        <v>52</v>
      </c>
      <c r="AX19">
        <f>((0.055/0.125)*100)</f>
        <v>44</v>
      </c>
      <c r="AY19">
        <f>((0.06/0.125)*100)</f>
        <v>48</v>
      </c>
      <c r="BA19">
        <f>((0.06/0.125)*100)</f>
        <v>48</v>
      </c>
      <c r="BB19">
        <f>((0.06/0.125)*100)</f>
        <v>48</v>
      </c>
      <c r="BC19">
        <f>((0.07/0.125)*100)</f>
        <v>56.000000000000007</v>
      </c>
      <c r="BD19">
        <f>((0.065/0.125)*100)</f>
        <v>52</v>
      </c>
      <c r="BF19">
        <f>ABS($B$19-$D$19)</f>
        <v>3.8610100000000003</v>
      </c>
      <c r="BG19">
        <f>ABS($F$19-$H$19)</f>
        <v>1.1576760000000004</v>
      </c>
      <c r="BL19">
        <f>SQRT((ABS($A$19-$E$19)^2+(ABS($B$19-$F$19)^2)))</f>
        <v>2.6684221196763382</v>
      </c>
      <c r="BM19">
        <f>SQRT((ABS($C$19-$G$20)^2+(ABS($D$19-$H$20)^2)))</f>
        <v>1.5161072025859468</v>
      </c>
      <c r="BO19">
        <f>SQRT((ABS($A$19-$G$19)^2+(ABS($B$19-$H$19)^2)))</f>
        <v>9.7957436321820062</v>
      </c>
      <c r="BP19">
        <f>SQRT((ABS($C$19-$E$19)^2+(ABS($D$19-$F$19)^2)))</f>
        <v>7.1284624894408459</v>
      </c>
      <c r="BR19">
        <f>DEGREES(ACOS((8.77034604095244^2+18.4658652546455^2-9.74714562657318^2)/(2*8.77034604095244*18.4658652546455)))</f>
        <v>4.511859055993229</v>
      </c>
      <c r="BS19">
        <f>DEGREES(ACOS((9.35022736640692^2+14.9730187618163^2-5.89098287549821^2)/(2*9.35022736640692*14.9730187618163)))</f>
        <v>8.5170292007595751</v>
      </c>
      <c r="BU19">
        <v>13</v>
      </c>
      <c r="BV19">
        <v>2</v>
      </c>
      <c r="BW19">
        <v>7</v>
      </c>
      <c r="BX19">
        <v>7</v>
      </c>
      <c r="BY19">
        <v>13</v>
      </c>
      <c r="BZ19">
        <v>2</v>
      </c>
      <c r="CA19">
        <v>3</v>
      </c>
      <c r="CB19">
        <v>7</v>
      </c>
      <c r="CC19">
        <v>11</v>
      </c>
      <c r="CD19">
        <v>7</v>
      </c>
      <c r="CE19">
        <v>3</v>
      </c>
      <c r="CF19">
        <v>2</v>
      </c>
      <c r="CG19">
        <v>12</v>
      </c>
      <c r="CH19">
        <v>7</v>
      </c>
      <c r="CI19">
        <v>7</v>
      </c>
      <c r="CJ19">
        <v>1</v>
      </c>
      <c r="CL19">
        <v>12</v>
      </c>
      <c r="CM19">
        <v>1</v>
      </c>
      <c r="CN19">
        <v>9</v>
      </c>
      <c r="CO19">
        <v>7</v>
      </c>
      <c r="CP19">
        <v>12</v>
      </c>
      <c r="CQ19">
        <v>1</v>
      </c>
      <c r="CR19">
        <v>4</v>
      </c>
      <c r="CS19">
        <v>7</v>
      </c>
      <c r="CT19">
        <v>14</v>
      </c>
      <c r="CU19">
        <v>8</v>
      </c>
      <c r="CV19">
        <v>4</v>
      </c>
      <c r="CW19">
        <v>3</v>
      </c>
      <c r="CX19">
        <v>13</v>
      </c>
      <c r="CY19">
        <v>7</v>
      </c>
      <c r="CZ19">
        <v>7</v>
      </c>
      <c r="DA19">
        <v>4</v>
      </c>
      <c r="DC19">
        <f>((2/13)*100)</f>
        <v>15.384615384615385</v>
      </c>
      <c r="DD19">
        <f>((7/13)*100)</f>
        <v>53.846153846153847</v>
      </c>
      <c r="DE19">
        <f>((7/13)*100)</f>
        <v>53.846153846153847</v>
      </c>
      <c r="DF19">
        <f>((2/13)*100)</f>
        <v>15.384615384615385</v>
      </c>
      <c r="DG19">
        <f>((3/13)*100)</f>
        <v>23.076923076923077</v>
      </c>
      <c r="DH19">
        <f>((7/13)*100)</f>
        <v>53.846153846153847</v>
      </c>
      <c r="DI19">
        <f>((7/11)*100)</f>
        <v>63.636363636363633</v>
      </c>
      <c r="DJ19">
        <f>((3/11)*100)</f>
        <v>27.27272727272727</v>
      </c>
      <c r="DK19">
        <f>((2/11)*100)</f>
        <v>18.181818181818183</v>
      </c>
      <c r="DL19">
        <f>((7/12)*100)</f>
        <v>58.333333333333336</v>
      </c>
      <c r="DM19">
        <f>((7/12)*100)</f>
        <v>58.333333333333336</v>
      </c>
      <c r="DN19">
        <f>((1/12)*100)</f>
        <v>8.3333333333333321</v>
      </c>
      <c r="DP19">
        <f>((1/12)*100)</f>
        <v>8.3333333333333321</v>
      </c>
      <c r="DQ19">
        <f>((9/12)*100)</f>
        <v>75</v>
      </c>
      <c r="DR19">
        <f>((7/12)*100)</f>
        <v>58.333333333333336</v>
      </c>
      <c r="DS19">
        <f>((1/12)*100)</f>
        <v>8.3333333333333321</v>
      </c>
      <c r="DT19">
        <f>((4/12)*100)</f>
        <v>33.333333333333329</v>
      </c>
      <c r="DU19">
        <f>((7/12)*100)</f>
        <v>58.333333333333336</v>
      </c>
      <c r="DV19">
        <f>((8/14)*100)</f>
        <v>57.142857142857139</v>
      </c>
      <c r="DW19">
        <f>((4/14)*100)</f>
        <v>28.571428571428569</v>
      </c>
      <c r="DX19">
        <f>((3/14)*100)</f>
        <v>21.428571428571427</v>
      </c>
      <c r="DY19">
        <f>((7/13)*100)</f>
        <v>53.846153846153847</v>
      </c>
      <c r="DZ19">
        <f>((7/13)*100)</f>
        <v>53.846153846153847</v>
      </c>
      <c r="EA19">
        <f>((4/13)*100)</f>
        <v>30.76923076923077</v>
      </c>
    </row>
    <row r="20" spans="1:131" x14ac:dyDescent="0.25">
      <c r="A20">
        <v>161.94848999999999</v>
      </c>
      <c r="B20">
        <v>6.4175250000000004</v>
      </c>
      <c r="C20">
        <v>155.290763</v>
      </c>
      <c r="D20">
        <v>9.7505559999999996</v>
      </c>
      <c r="E20">
        <v>160.97293500000001</v>
      </c>
      <c r="F20">
        <v>6.4642419999999996</v>
      </c>
      <c r="G20">
        <v>170.148843</v>
      </c>
      <c r="H20">
        <v>8.2613129999999995</v>
      </c>
      <c r="K20">
        <f>(10/200)</f>
        <v>0.05</v>
      </c>
      <c r="L20">
        <f>(13/200)</f>
        <v>6.5000000000000002E-2</v>
      </c>
      <c r="M20">
        <f>(11/200)</f>
        <v>5.5E-2</v>
      </c>
      <c r="N20">
        <f>(13/200)</f>
        <v>6.5000000000000002E-2</v>
      </c>
      <c r="P20">
        <f>(12/200)</f>
        <v>0.06</v>
      </c>
      <c r="Q20">
        <f>(13/200)</f>
        <v>6.5000000000000002E-2</v>
      </c>
      <c r="R20">
        <f>(13/200)</f>
        <v>6.5000000000000002E-2</v>
      </c>
      <c r="S20">
        <f>(12/200)</f>
        <v>0.06</v>
      </c>
      <c r="U20">
        <f>0.05+0.06</f>
        <v>0.11</v>
      </c>
      <c r="V20">
        <f>0.065+0.065</f>
        <v>0.13</v>
      </c>
      <c r="W20">
        <f>0.055+0.065</f>
        <v>0.12</v>
      </c>
      <c r="X20">
        <f>0.065+0.06</f>
        <v>0.125</v>
      </c>
      <c r="Z20">
        <f>SQRT((ABS($A$21-$A$20)^2+(ABS($B$21-$B$20)^2)))</f>
        <v>11.612316661384012</v>
      </c>
      <c r="AA20">
        <f>SQRT((ABS($C$21-$C$20)^2+(ABS($D$21-$D$20)^2)))</f>
        <v>23.345801258538987</v>
      </c>
      <c r="AB20">
        <f>SQRT((ABS($E$21-$E$20)^2+(ABS($F$21-$F$20)^2)))</f>
        <v>22.279095488767254</v>
      </c>
      <c r="AC20">
        <f>SQRT((ABS($G$21-$G$20)^2+(ABS($H$21-$H$20)^2)))</f>
        <v>14.973018761816345</v>
      </c>
      <c r="AJ20">
        <f>1/0.11</f>
        <v>9.0909090909090917</v>
      </c>
      <c r="AK20">
        <f>1/0.13</f>
        <v>7.6923076923076916</v>
      </c>
      <c r="AL20">
        <f>1/0.12</f>
        <v>8.3333333333333339</v>
      </c>
      <c r="AM20">
        <f>1/0.125</f>
        <v>8</v>
      </c>
      <c r="AO20">
        <f t="shared" si="4"/>
        <v>105.56651510349101</v>
      </c>
      <c r="AP20">
        <f t="shared" si="5"/>
        <v>179.58308660414605</v>
      </c>
      <c r="AQ20">
        <f t="shared" si="6"/>
        <v>185.65912907306046</v>
      </c>
      <c r="AR20">
        <f t="shared" si="7"/>
        <v>119.78415009453076</v>
      </c>
      <c r="AV20">
        <f>((0.05/0.11)*100)</f>
        <v>45.45454545454546</v>
      </c>
      <c r="AW20">
        <f>((0.065/0.13)*100)</f>
        <v>50</v>
      </c>
      <c r="AX20">
        <f>((0.055/0.12)*100)</f>
        <v>45.833333333333336</v>
      </c>
      <c r="AY20">
        <f>((0.065/0.125)*100)</f>
        <v>52</v>
      </c>
      <c r="BA20">
        <f>((0.06/0.11)*100)</f>
        <v>54.54545454545454</v>
      </c>
      <c r="BB20">
        <f>((0.065/0.13)*100)</f>
        <v>50</v>
      </c>
      <c r="BC20">
        <f>((0.065/0.12)*100)</f>
        <v>54.166666666666671</v>
      </c>
      <c r="BD20">
        <f>((0.06/0.125)*100)</f>
        <v>48</v>
      </c>
      <c r="BF20">
        <f>ABS($B$20-$D$20)</f>
        <v>3.3330309999999992</v>
      </c>
      <c r="BG20">
        <f>ABS($F$20-$H$20)</f>
        <v>1.7970709999999999</v>
      </c>
      <c r="BL20">
        <f>SQRT((ABS($A$20-$E$20)^2+(ABS($B$20-$F$20)^2)))</f>
        <v>0.97667294224523915</v>
      </c>
      <c r="BM20">
        <f>SQRT((ABS($C$20-$G$21)^2+(ABS($D$20-$H$21)^2)))</f>
        <v>2.1613532895343597</v>
      </c>
      <c r="BO20">
        <f>SQRT((ABS($A$20-$G$20)^2+(ABS($B$20-$H$20)^2)))</f>
        <v>8.405078435895355</v>
      </c>
      <c r="BP20">
        <f>SQRT((ABS($C$20-$E$20)^2+(ABS($D$20-$F$20)^2)))</f>
        <v>6.5640641636245523</v>
      </c>
      <c r="BR20">
        <f>DEGREES(ACOS((10.5398280756408^2+23.1363402742004^2-12.6378246906654^2)/(2*10.5398280756408*23.1363402742004)))</f>
        <v>3.7469040635742941</v>
      </c>
      <c r="BS20">
        <f>DEGREES(ACOS((16.5888521839567^2+25.1726074905188^2-8.77034604095244^2)/(2*16.5888521839567*25.1726074905188)))</f>
        <v>5.0470415911868569</v>
      </c>
      <c r="BU20">
        <v>10</v>
      </c>
      <c r="BV20">
        <v>0</v>
      </c>
      <c r="BW20">
        <v>7</v>
      </c>
      <c r="BX20">
        <v>5</v>
      </c>
      <c r="BY20">
        <v>13</v>
      </c>
      <c r="BZ20">
        <v>1</v>
      </c>
      <c r="CA20">
        <v>5</v>
      </c>
      <c r="CB20">
        <v>6</v>
      </c>
      <c r="CC20">
        <v>11</v>
      </c>
      <c r="CD20">
        <v>7</v>
      </c>
      <c r="CE20">
        <v>5</v>
      </c>
      <c r="CF20">
        <v>0</v>
      </c>
      <c r="CG20">
        <v>13</v>
      </c>
      <c r="CH20">
        <v>5</v>
      </c>
      <c r="CI20">
        <v>6</v>
      </c>
      <c r="CJ20">
        <v>2</v>
      </c>
      <c r="CL20">
        <v>12</v>
      </c>
      <c r="CM20">
        <v>1</v>
      </c>
      <c r="CN20">
        <v>8</v>
      </c>
      <c r="CO20">
        <v>7</v>
      </c>
      <c r="CP20">
        <v>13</v>
      </c>
      <c r="CQ20">
        <v>3</v>
      </c>
      <c r="CR20">
        <v>5</v>
      </c>
      <c r="CS20">
        <v>6</v>
      </c>
      <c r="CT20">
        <v>13</v>
      </c>
      <c r="CU20">
        <v>10</v>
      </c>
      <c r="CV20">
        <v>5</v>
      </c>
      <c r="CW20">
        <v>2</v>
      </c>
      <c r="CX20">
        <v>12</v>
      </c>
      <c r="CY20">
        <v>7</v>
      </c>
      <c r="CZ20">
        <v>6</v>
      </c>
      <c r="DA20">
        <v>3</v>
      </c>
      <c r="DC20">
        <f>((0/10)*100)</f>
        <v>0</v>
      </c>
      <c r="DD20">
        <f>((7/10)*100)</f>
        <v>70</v>
      </c>
      <c r="DE20">
        <f>((5/10)*100)</f>
        <v>50</v>
      </c>
      <c r="DF20">
        <f>((1/13)*100)</f>
        <v>7.6923076923076925</v>
      </c>
      <c r="DG20">
        <f>((5/13)*100)</f>
        <v>38.461538461538467</v>
      </c>
      <c r="DH20">
        <f>((6/13)*100)</f>
        <v>46.153846153846153</v>
      </c>
      <c r="DI20">
        <f>((7/11)*100)</f>
        <v>63.636363636363633</v>
      </c>
      <c r="DJ20">
        <f>((5/11)*100)</f>
        <v>45.454545454545453</v>
      </c>
      <c r="DK20">
        <f>((0/11)*100)</f>
        <v>0</v>
      </c>
      <c r="DL20">
        <f>((5/13)*100)</f>
        <v>38.461538461538467</v>
      </c>
      <c r="DM20">
        <f>((6/13)*100)</f>
        <v>46.153846153846153</v>
      </c>
      <c r="DN20">
        <f>((2/13)*100)</f>
        <v>15.384615384615385</v>
      </c>
      <c r="DP20">
        <f>((1/12)*100)</f>
        <v>8.3333333333333321</v>
      </c>
      <c r="DQ20">
        <f>((8/12)*100)</f>
        <v>66.666666666666657</v>
      </c>
      <c r="DR20">
        <f>((7/12)*100)</f>
        <v>58.333333333333336</v>
      </c>
      <c r="DS20">
        <f>((3/13)*100)</f>
        <v>23.076923076923077</v>
      </c>
      <c r="DT20">
        <f>((5/13)*100)</f>
        <v>38.461538461538467</v>
      </c>
      <c r="DU20">
        <f>((6/13)*100)</f>
        <v>46.153846153846153</v>
      </c>
      <c r="DV20">
        <f>((10/13)*100)</f>
        <v>76.923076923076934</v>
      </c>
      <c r="DW20">
        <f>((5/13)*100)</f>
        <v>38.461538461538467</v>
      </c>
      <c r="DX20">
        <f>((2/13)*100)</f>
        <v>15.384615384615385</v>
      </c>
      <c r="DY20">
        <f>((7/12)*100)</f>
        <v>58.333333333333336</v>
      </c>
      <c r="DZ20">
        <f>((6/12)*100)</f>
        <v>50</v>
      </c>
      <c r="EA20">
        <f>((3/12)*100)</f>
        <v>25</v>
      </c>
    </row>
    <row r="21" spans="1:131" x14ac:dyDescent="0.25">
      <c r="A21">
        <v>150.451874</v>
      </c>
      <c r="B21">
        <v>8.0526759999999999</v>
      </c>
      <c r="C21">
        <v>131.94762800000001</v>
      </c>
      <c r="D21">
        <v>9.3977319999999995</v>
      </c>
      <c r="E21">
        <v>138.70561600000002</v>
      </c>
      <c r="F21">
        <v>5.7399490000000002</v>
      </c>
      <c r="G21">
        <v>155.19081299999999</v>
      </c>
      <c r="H21">
        <v>7.5915150000000002</v>
      </c>
      <c r="K21">
        <f>(11/200)</f>
        <v>5.5E-2</v>
      </c>
      <c r="L21">
        <f>(10/200)</f>
        <v>0.05</v>
      </c>
      <c r="M21">
        <f>(15/200)</f>
        <v>7.4999999999999997E-2</v>
      </c>
      <c r="N21">
        <f>(13/200)</f>
        <v>6.5000000000000002E-2</v>
      </c>
      <c r="P21">
        <f>(14/200)</f>
        <v>7.0000000000000007E-2</v>
      </c>
      <c r="Q21">
        <f>(13/200)</f>
        <v>6.5000000000000002E-2</v>
      </c>
      <c r="R21">
        <f>(16/200)</f>
        <v>0.08</v>
      </c>
      <c r="S21">
        <f>(15/200)</f>
        <v>7.4999999999999997E-2</v>
      </c>
      <c r="U21">
        <f>0.055+0.07</f>
        <v>0.125</v>
      </c>
      <c r="V21">
        <f>0.05+0.065</f>
        <v>0.115</v>
      </c>
      <c r="W21">
        <f>0.075+0.08</f>
        <v>0.155</v>
      </c>
      <c r="X21">
        <f>0.065+0.075</f>
        <v>0.14000000000000001</v>
      </c>
      <c r="Z21">
        <f>SQRT((ABS($A$22-$A$21)^2+(ABS($B$22-$B$21)^2)))</f>
        <v>25.124066147949538</v>
      </c>
      <c r="AA21">
        <f>SQRT((ABS($C$22-$C$21)^2+(ABS($D$22-$D$21)^2)))</f>
        <v>15.727193567218027</v>
      </c>
      <c r="AB21">
        <f>SQRT((ABS($E$22-$E$21)^2+(ABS($F$22-$F$21)^2)))</f>
        <v>18.465865254645532</v>
      </c>
      <c r="AC21">
        <f>SQRT((ABS($G$22-$G$21)^2+(ABS($H$22-$H$21)^2)))</f>
        <v>25.172607490518811</v>
      </c>
      <c r="AJ21">
        <f>1/0.125</f>
        <v>8</v>
      </c>
      <c r="AK21">
        <f>1/0.115</f>
        <v>8.695652173913043</v>
      </c>
      <c r="AL21">
        <f>1/0.155</f>
        <v>6.4516129032258069</v>
      </c>
      <c r="AM21">
        <f>1/0.14</f>
        <v>7.1428571428571423</v>
      </c>
      <c r="AO21">
        <f t="shared" si="4"/>
        <v>200.9925291835963</v>
      </c>
      <c r="AP21">
        <f t="shared" si="5"/>
        <v>136.75820493233067</v>
      </c>
      <c r="AQ21">
        <f t="shared" si="6"/>
        <v>119.13461454610021</v>
      </c>
      <c r="AR21">
        <f t="shared" si="7"/>
        <v>179.8043392179915</v>
      </c>
      <c r="AV21">
        <f>((0.055/0.125)*100)</f>
        <v>44</v>
      </c>
      <c r="AW21">
        <f>((0.05/0.115)*100)</f>
        <v>43.478260869565219</v>
      </c>
      <c r="AX21">
        <f>((0.075/0.155)*100)</f>
        <v>48.387096774193544</v>
      </c>
      <c r="AY21">
        <f>((0.065/0.14)*100)</f>
        <v>46.428571428571423</v>
      </c>
      <c r="BA21">
        <f>((0.07/0.125)*100)</f>
        <v>56.000000000000007</v>
      </c>
      <c r="BB21">
        <f>((0.065/0.115)*100)</f>
        <v>56.521739130434781</v>
      </c>
      <c r="BC21">
        <f>((0.08/0.155)*100)</f>
        <v>51.612903225806448</v>
      </c>
      <c r="BD21">
        <f>((0.075/0.14)*100)</f>
        <v>53.571428571428569</v>
      </c>
      <c r="BF21">
        <f>ABS($B$21-$D$21)</f>
        <v>1.3450559999999996</v>
      </c>
      <c r="BG21">
        <f>ABS($F$21-$H$21)</f>
        <v>1.851566</v>
      </c>
      <c r="BL21">
        <f>SQRT((ABS($A$21-$E$21)^2+(ABS($B$21-$F$21)^2)))</f>
        <v>11.971770260871722</v>
      </c>
      <c r="BM21">
        <f>SQRT((ABS($C$21-$G$22)^2+(ABS($D$21-$H$22)^2)))</f>
        <v>3.0782877301793881</v>
      </c>
      <c r="BO21">
        <f>SQRT((ABS($A$21-$G$21)^2+(ABS($B$21-$H$21)^2)))</f>
        <v>4.7613246385477526</v>
      </c>
      <c r="BP21">
        <f>SQRT((ABS($C$21-$E$21)^2+(ABS($D$21-$F$21)^2)))</f>
        <v>7.6843853549410932</v>
      </c>
      <c r="BR21">
        <f>DEGREES(ACOS((6.48150246726622^2+16.0923141908011^2-10.3946078025621^2)/(2*6.48150246726622*16.0923141908011)))</f>
        <v>22.356796585550867</v>
      </c>
      <c r="BS21">
        <f>DEGREES(ACOS((9.74714562657318^2+20.2033132843145^2-10.5398280756408^2)/(2*9.74714562657318*20.2033132843145)))</f>
        <v>5.4133037955773977</v>
      </c>
      <c r="BU21">
        <v>11</v>
      </c>
      <c r="BV21">
        <v>1</v>
      </c>
      <c r="BW21">
        <v>7</v>
      </c>
      <c r="BX21">
        <v>2</v>
      </c>
      <c r="BY21">
        <v>10</v>
      </c>
      <c r="BZ21">
        <v>0</v>
      </c>
      <c r="CA21">
        <v>1</v>
      </c>
      <c r="CB21">
        <v>8</v>
      </c>
      <c r="CC21">
        <v>15</v>
      </c>
      <c r="CD21">
        <v>13</v>
      </c>
      <c r="CE21">
        <v>2</v>
      </c>
      <c r="CF21">
        <v>0</v>
      </c>
      <c r="CG21">
        <v>13</v>
      </c>
      <c r="CH21">
        <v>2</v>
      </c>
      <c r="CI21">
        <v>8</v>
      </c>
      <c r="CJ21">
        <v>0</v>
      </c>
      <c r="CL21">
        <v>14</v>
      </c>
      <c r="CM21">
        <v>2</v>
      </c>
      <c r="CN21">
        <v>10</v>
      </c>
      <c r="CO21">
        <v>6</v>
      </c>
      <c r="CP21">
        <v>13</v>
      </c>
      <c r="CQ21">
        <v>3</v>
      </c>
      <c r="CR21">
        <v>7</v>
      </c>
      <c r="CS21">
        <v>8</v>
      </c>
      <c r="CT21">
        <v>16</v>
      </c>
      <c r="CU21">
        <v>12</v>
      </c>
      <c r="CV21">
        <v>7</v>
      </c>
      <c r="CW21">
        <v>3</v>
      </c>
      <c r="CX21">
        <v>15</v>
      </c>
      <c r="CY21">
        <v>6</v>
      </c>
      <c r="CZ21">
        <v>8</v>
      </c>
      <c r="DA21">
        <v>4</v>
      </c>
      <c r="DC21">
        <f>((1/11)*100)</f>
        <v>9.0909090909090917</v>
      </c>
      <c r="DD21">
        <f>((7/11)*100)</f>
        <v>63.636363636363633</v>
      </c>
      <c r="DE21">
        <f>((2/11)*100)</f>
        <v>18.181818181818183</v>
      </c>
      <c r="DF21">
        <f>((0/10)*100)</f>
        <v>0</v>
      </c>
      <c r="DG21">
        <f>((1/10)*100)</f>
        <v>10</v>
      </c>
      <c r="DH21">
        <f>((8/10)*100)</f>
        <v>80</v>
      </c>
      <c r="DI21">
        <f>((13/15)*100)</f>
        <v>86.666666666666671</v>
      </c>
      <c r="DJ21">
        <f>((2/15)*100)</f>
        <v>13.333333333333334</v>
      </c>
      <c r="DK21">
        <f>((0/15)*100)</f>
        <v>0</v>
      </c>
      <c r="DL21">
        <f>((2/13)*100)</f>
        <v>15.384615384615385</v>
      </c>
      <c r="DM21">
        <f>((8/13)*100)</f>
        <v>61.53846153846154</v>
      </c>
      <c r="DN21">
        <f>((0/13)*100)</f>
        <v>0</v>
      </c>
      <c r="DP21">
        <f>((2/14)*100)</f>
        <v>14.285714285714285</v>
      </c>
      <c r="DQ21">
        <f>((10/14)*100)</f>
        <v>71.428571428571431</v>
      </c>
      <c r="DR21">
        <f>((6/14)*100)</f>
        <v>42.857142857142854</v>
      </c>
      <c r="DS21">
        <f>((3/13)*100)</f>
        <v>23.076923076923077</v>
      </c>
      <c r="DT21">
        <f>((7/13)*100)</f>
        <v>53.846153846153847</v>
      </c>
      <c r="DU21">
        <f>((8/13)*100)</f>
        <v>61.53846153846154</v>
      </c>
      <c r="DV21">
        <f>((12/16)*100)</f>
        <v>75</v>
      </c>
      <c r="DW21">
        <f>((7/16)*100)</f>
        <v>43.75</v>
      </c>
      <c r="DX21">
        <f>((3/16)*100)</f>
        <v>18.75</v>
      </c>
      <c r="DY21">
        <f>((6/15)*100)</f>
        <v>40</v>
      </c>
      <c r="DZ21">
        <f>((8/15)*100)</f>
        <v>53.333333333333336</v>
      </c>
      <c r="EA21">
        <f>((4/15)*100)</f>
        <v>26.666666666666668</v>
      </c>
    </row>
    <row r="22" spans="1:131" x14ac:dyDescent="0.25">
      <c r="A22">
        <v>125.349434</v>
      </c>
      <c r="B22">
        <v>7.0104639999999998</v>
      </c>
      <c r="C22">
        <v>116.22056600000001</v>
      </c>
      <c r="D22">
        <v>9.4620619999999995</v>
      </c>
      <c r="E22">
        <v>120.27835100000001</v>
      </c>
      <c r="F22">
        <v>6.9332989999999999</v>
      </c>
      <c r="G22">
        <v>130.02531100000002</v>
      </c>
      <c r="H22">
        <v>6.9934539999999998</v>
      </c>
      <c r="K22">
        <f>(15/200)</f>
        <v>7.4999999999999997E-2</v>
      </c>
      <c r="L22">
        <f>(15/200)</f>
        <v>7.4999999999999997E-2</v>
      </c>
      <c r="M22">
        <f>(15/200)</f>
        <v>7.4999999999999997E-2</v>
      </c>
      <c r="N22">
        <f>(12/200)</f>
        <v>0.06</v>
      </c>
      <c r="P22">
        <f>(14/200)</f>
        <v>7.0000000000000007E-2</v>
      </c>
      <c r="Q22">
        <f>(13/200)</f>
        <v>6.5000000000000002E-2</v>
      </c>
      <c r="R22">
        <f>(14/200)</f>
        <v>7.0000000000000007E-2</v>
      </c>
      <c r="S22">
        <f>(16/200)</f>
        <v>0.08</v>
      </c>
      <c r="U22">
        <f>0.075+0.07</f>
        <v>0.14500000000000002</v>
      </c>
      <c r="V22">
        <f>0.075+0.065</f>
        <v>0.14000000000000001</v>
      </c>
      <c r="W22">
        <f>0.075+0.07</f>
        <v>0.14500000000000002</v>
      </c>
      <c r="X22">
        <f>0.06+0.08</f>
        <v>0.14000000000000001</v>
      </c>
      <c r="Z22">
        <f>SQRT((ABS($A$23-$A$22)^2+(ABS($B$23-$B$22)^2)))</f>
        <v>20.339217955261915</v>
      </c>
      <c r="AA22">
        <f>SQRT((ABS($C$23-$C$22)^2+(ABS($D$23-$D$22)^2)))</f>
        <v>21.436362868806757</v>
      </c>
      <c r="AB22">
        <f>SQRT((ABS($E$23-$E$22)^2+(ABS($F$23-$F$22)^2)))</f>
        <v>23.136340274200379</v>
      </c>
      <c r="AC22">
        <f>SQRT((ABS($G$23-$G$22)^2+(ABS($H$23-$H$22)^2)))</f>
        <v>20.203313284314547</v>
      </c>
      <c r="AJ22">
        <f>1/0.145</f>
        <v>6.8965517241379315</v>
      </c>
      <c r="AK22">
        <f>1/0.14</f>
        <v>7.1428571428571423</v>
      </c>
      <c r="AL22">
        <f>1/0.145</f>
        <v>6.8965517241379315</v>
      </c>
      <c r="AM22">
        <f>1/0.14</f>
        <v>7.1428571428571423</v>
      </c>
      <c r="AO22">
        <f t="shared" si="4"/>
        <v>140.27046865697872</v>
      </c>
      <c r="AP22">
        <f t="shared" si="5"/>
        <v>153.11687763433397</v>
      </c>
      <c r="AQ22">
        <f t="shared" si="6"/>
        <v>159.56096740827846</v>
      </c>
      <c r="AR22">
        <f t="shared" si="7"/>
        <v>144.30938060224676</v>
      </c>
      <c r="AV22">
        <f>((0.075/0.145)*100)</f>
        <v>51.724137931034484</v>
      </c>
      <c r="AW22">
        <f>((0.075/0.14)*100)</f>
        <v>53.571428571428569</v>
      </c>
      <c r="AX22">
        <f>((0.075/0.145)*100)</f>
        <v>51.724137931034484</v>
      </c>
      <c r="AY22">
        <f>((0.06/0.14)*100)</f>
        <v>42.857142857142847</v>
      </c>
      <c r="BA22">
        <f>((0.07/0.145)*100)</f>
        <v>48.275862068965523</v>
      </c>
      <c r="BB22">
        <f>((0.065/0.14)*100)</f>
        <v>46.428571428571423</v>
      </c>
      <c r="BC22">
        <f>((0.07/0.145)*100)</f>
        <v>48.275862068965523</v>
      </c>
      <c r="BD22">
        <f>((0.08/0.14)*100)</f>
        <v>57.142857142857139</v>
      </c>
      <c r="BF22">
        <f>ABS($B$22-$D$22)</f>
        <v>2.4515979999999997</v>
      </c>
      <c r="BG22">
        <f>ABS($F$22-$H$22)</f>
        <v>6.0154999999999959E-2</v>
      </c>
      <c r="BL22">
        <f>SQRT((ABS($A$22-$E$22)^2+(ABS($B$22-$F$22)^2)))</f>
        <v>5.0716700632152598</v>
      </c>
      <c r="BM22">
        <f>SQRT((ABS($C$22-$G$23)^2+(ABS($D$22-$H$23)^2)))</f>
        <v>6.3570524049330501</v>
      </c>
      <c r="BO22">
        <f>SQRT((ABS($A$22-$G$22)^2+(ABS($B$22-$H$22)^2)))</f>
        <v>4.6759079395588117</v>
      </c>
      <c r="BP22">
        <f>SQRT((ABS($C$22-$E$22)^2+(ABS($D$22-$F$22)^2)))</f>
        <v>4.7812405729469498</v>
      </c>
      <c r="BR22">
        <f>DEGREES(ACOS((7.77074761938104^2+15.7933870107636^2-8.03349818857395^2)/(2*7.77074761938104*15.7933870107636)))</f>
        <v>2.1596864506463533</v>
      </c>
      <c r="BS22">
        <f>DEGREES(ACOS((12.6378246906654^2+19.0366173917037^2-6.48150246726622^2)/(2*12.6378246906654*19.0366173917037)))</f>
        <v>3.8134059963861002</v>
      </c>
      <c r="BU22">
        <v>15</v>
      </c>
      <c r="BV22">
        <v>3</v>
      </c>
      <c r="BW22">
        <v>13</v>
      </c>
      <c r="BX22">
        <v>2</v>
      </c>
      <c r="BY22">
        <v>15</v>
      </c>
      <c r="BZ22">
        <v>3</v>
      </c>
      <c r="CA22">
        <v>1</v>
      </c>
      <c r="CB22">
        <v>12</v>
      </c>
      <c r="CC22">
        <v>15</v>
      </c>
      <c r="CD22">
        <v>12</v>
      </c>
      <c r="CE22">
        <v>3</v>
      </c>
      <c r="CF22">
        <v>3</v>
      </c>
      <c r="CG22">
        <v>12</v>
      </c>
      <c r="CH22">
        <v>2</v>
      </c>
      <c r="CI22">
        <v>12</v>
      </c>
      <c r="CJ22">
        <v>0</v>
      </c>
      <c r="CL22">
        <v>14</v>
      </c>
      <c r="CM22">
        <v>4</v>
      </c>
      <c r="CN22">
        <v>12</v>
      </c>
      <c r="CO22">
        <v>3</v>
      </c>
      <c r="CP22">
        <v>13</v>
      </c>
      <c r="CQ22">
        <v>1</v>
      </c>
      <c r="CR22">
        <v>0</v>
      </c>
      <c r="CS22">
        <v>13</v>
      </c>
      <c r="CT22">
        <v>14</v>
      </c>
      <c r="CU22">
        <v>12</v>
      </c>
      <c r="CV22">
        <v>0</v>
      </c>
      <c r="CW22">
        <v>2</v>
      </c>
      <c r="CX22">
        <v>16</v>
      </c>
      <c r="CY22">
        <v>3</v>
      </c>
      <c r="CZ22">
        <v>13</v>
      </c>
      <c r="DA22">
        <v>1</v>
      </c>
      <c r="DC22">
        <f>((3/15)*100)</f>
        <v>20</v>
      </c>
      <c r="DD22">
        <f>((13/15)*100)</f>
        <v>86.666666666666671</v>
      </c>
      <c r="DE22">
        <f>((2/15)*100)</f>
        <v>13.333333333333334</v>
      </c>
      <c r="DF22">
        <f>((3/15)*100)</f>
        <v>20</v>
      </c>
      <c r="DG22">
        <f>((1/15)*100)</f>
        <v>6.666666666666667</v>
      </c>
      <c r="DH22">
        <f>((12/15)*100)</f>
        <v>80</v>
      </c>
      <c r="DI22">
        <f>((12/15)*100)</f>
        <v>80</v>
      </c>
      <c r="DJ22">
        <f>((3/15)*100)</f>
        <v>20</v>
      </c>
      <c r="DK22">
        <f>((3/15)*100)</f>
        <v>20</v>
      </c>
      <c r="DL22">
        <f>((2/12)*100)</f>
        <v>16.666666666666664</v>
      </c>
      <c r="DM22">
        <f>((12/12)*100)</f>
        <v>100</v>
      </c>
      <c r="DN22">
        <f>((0/12)*100)</f>
        <v>0</v>
      </c>
      <c r="DP22">
        <f>((4/14)*100)</f>
        <v>28.571428571428569</v>
      </c>
      <c r="DQ22">
        <f>((12/14)*100)</f>
        <v>85.714285714285708</v>
      </c>
      <c r="DR22">
        <f>((3/14)*100)</f>
        <v>21.428571428571427</v>
      </c>
      <c r="DS22">
        <f>((1/13)*100)</f>
        <v>7.6923076923076925</v>
      </c>
      <c r="DT22">
        <f>((0/13)*100)</f>
        <v>0</v>
      </c>
      <c r="DU22">
        <f>((13/13)*100)</f>
        <v>100</v>
      </c>
      <c r="DV22">
        <f>((12/14)*100)</f>
        <v>85.714285714285708</v>
      </c>
      <c r="DW22">
        <f>((0/14)*100)</f>
        <v>0</v>
      </c>
      <c r="DX22">
        <f>((2/14)*100)</f>
        <v>14.285714285714285</v>
      </c>
      <c r="DY22">
        <f>((3/16)*100)</f>
        <v>18.75</v>
      </c>
      <c r="DZ22">
        <f>((13/16)*100)</f>
        <v>81.25</v>
      </c>
      <c r="EA22">
        <f>((1/16)*100)</f>
        <v>6.25</v>
      </c>
    </row>
    <row r="23" spans="1:131" x14ac:dyDescent="0.25">
      <c r="A23">
        <v>105.05809400000001</v>
      </c>
      <c r="B23">
        <v>8.4052070000000008</v>
      </c>
      <c r="C23">
        <v>94.786495000000002</v>
      </c>
      <c r="D23">
        <v>9.1486079999999994</v>
      </c>
      <c r="E23">
        <v>97.282526000000004</v>
      </c>
      <c r="F23">
        <v>9.4793299999999991</v>
      </c>
      <c r="G23">
        <v>109.900723</v>
      </c>
      <c r="H23">
        <v>8.7752579999999991</v>
      </c>
      <c r="K23">
        <f>(12/200)</f>
        <v>0.06</v>
      </c>
      <c r="L23">
        <f>(15/200)</f>
        <v>7.4999999999999997E-2</v>
      </c>
      <c r="M23">
        <f>(9/200)</f>
        <v>4.4999999999999998E-2</v>
      </c>
      <c r="N23">
        <f>(8/200)</f>
        <v>0.04</v>
      </c>
      <c r="P23">
        <f>(12/200)</f>
        <v>0.06</v>
      </c>
      <c r="Q23">
        <f>(12/200)</f>
        <v>0.06</v>
      </c>
      <c r="R23">
        <f>(13/200)</f>
        <v>6.5000000000000002E-2</v>
      </c>
      <c r="S23">
        <f>(14/200)</f>
        <v>7.0000000000000007E-2</v>
      </c>
      <c r="U23">
        <f>0.06+0.06</f>
        <v>0.12</v>
      </c>
      <c r="V23">
        <f>0.075+0.06</f>
        <v>0.13500000000000001</v>
      </c>
      <c r="W23">
        <f>0.045+0.065</f>
        <v>0.11</v>
      </c>
      <c r="X23">
        <f>0.04+0.07</f>
        <v>0.11000000000000001</v>
      </c>
      <c r="Z23">
        <f>SQRT((ABS($A$24-$A$23)^2+(ABS($B$24-$B$23)^2)))</f>
        <v>19.154864830570467</v>
      </c>
      <c r="AA23">
        <f>SQRT((ABS($C$24-$C$23)^2+(ABS($D$24-$D$23)^2)))</f>
        <v>18.397204052467227</v>
      </c>
      <c r="AB23">
        <f>SQRT((ABS($E$24-$E$23)^2+(ABS($F$24-$F$23)^2)))</f>
        <v>16.092314190801055</v>
      </c>
      <c r="AC23">
        <f>SQRT((ABS($G$24-$G$23)^2+(ABS($H$24-$H$23)^2)))</f>
        <v>19.036617391703722</v>
      </c>
      <c r="AJ23">
        <f>1/0.12</f>
        <v>8.3333333333333339</v>
      </c>
      <c r="AK23">
        <f>1/0.135</f>
        <v>7.4074074074074066</v>
      </c>
      <c r="AL23">
        <f>1/0.11</f>
        <v>9.0909090909090917</v>
      </c>
      <c r="AM23">
        <f>1/0.11</f>
        <v>9.0909090909090917</v>
      </c>
      <c r="AO23">
        <f t="shared" si="4"/>
        <v>159.62387358808724</v>
      </c>
      <c r="AP23">
        <f t="shared" si="5"/>
        <v>136.27558557383131</v>
      </c>
      <c r="AQ23">
        <f t="shared" si="6"/>
        <v>146.29376537091869</v>
      </c>
      <c r="AR23">
        <f t="shared" si="7"/>
        <v>173.06015810639744</v>
      </c>
      <c r="AV23">
        <f>((0.06/0.12)*100)</f>
        <v>50</v>
      </c>
      <c r="AW23">
        <f>((0.075/0.135)*100)</f>
        <v>55.55555555555555</v>
      </c>
      <c r="AX23">
        <f>((0.045/0.11)*100)</f>
        <v>40.909090909090907</v>
      </c>
      <c r="AY23">
        <f>((0.04/0.11)*100)</f>
        <v>36.363636363636367</v>
      </c>
      <c r="BA23">
        <f>((0.06/0.12)*100)</f>
        <v>50</v>
      </c>
      <c r="BB23">
        <f>((0.06/0.135)*100)</f>
        <v>44.444444444444443</v>
      </c>
      <c r="BC23">
        <f>((0.065/0.11)*100)</f>
        <v>59.090909090909093</v>
      </c>
      <c r="BD23">
        <f>((0.07/0.11)*100)</f>
        <v>63.636363636363647</v>
      </c>
      <c r="BF23">
        <f>ABS($B$23-$D$23)</f>
        <v>0.74340099999999865</v>
      </c>
      <c r="BG23">
        <f>ABS($F$23-$H$23)</f>
        <v>0.70407200000000003</v>
      </c>
      <c r="BM23">
        <f>SQRT((ABS($C$23-$G$24)^2+(ABS($D$23-$H$24)^2)))</f>
        <v>4.2530503835949256</v>
      </c>
      <c r="BO23">
        <f>SQRT((ABS($A$23-$G$23)^2+(ABS($B$23-$H$23)^2)))</f>
        <v>4.8567472009815251</v>
      </c>
      <c r="BP23">
        <f>SQRT((ABS($C$23-$E$23)^2+(ABS($D$23-$F$23)^2)))</f>
        <v>2.5178458638774952</v>
      </c>
      <c r="BS23">
        <f>DEGREES(ACOS((10.3946078025621^2+17.9961473525849^2-7.77074761938104^2)/(2*10.3946078025621*17.9961473525849)))</f>
        <v>6.7602153236319067</v>
      </c>
      <c r="BU23">
        <v>12</v>
      </c>
      <c r="BV23">
        <v>0</v>
      </c>
      <c r="BW23">
        <v>12</v>
      </c>
      <c r="BX23">
        <v>0</v>
      </c>
      <c r="BY23">
        <v>15</v>
      </c>
      <c r="BZ23">
        <v>2</v>
      </c>
      <c r="CA23">
        <v>3</v>
      </c>
      <c r="CB23">
        <v>8</v>
      </c>
      <c r="CC23">
        <v>9</v>
      </c>
      <c r="CD23">
        <v>9</v>
      </c>
      <c r="CE23">
        <v>0</v>
      </c>
      <c r="CF23">
        <v>1</v>
      </c>
      <c r="CG23">
        <v>8</v>
      </c>
      <c r="CH23">
        <v>0</v>
      </c>
      <c r="CI23">
        <v>8</v>
      </c>
      <c r="CJ23">
        <v>3</v>
      </c>
      <c r="CL23">
        <v>12</v>
      </c>
      <c r="CM23">
        <v>0</v>
      </c>
      <c r="CN23">
        <v>12</v>
      </c>
      <c r="CO23">
        <v>2</v>
      </c>
      <c r="CP23">
        <v>12</v>
      </c>
      <c r="CQ23">
        <v>0</v>
      </c>
      <c r="CR23">
        <v>0</v>
      </c>
      <c r="CS23">
        <v>12</v>
      </c>
      <c r="CT23">
        <v>13</v>
      </c>
      <c r="CU23">
        <v>10</v>
      </c>
      <c r="CV23">
        <v>1</v>
      </c>
      <c r="CW23">
        <v>8</v>
      </c>
      <c r="CX23">
        <v>14</v>
      </c>
      <c r="CY23">
        <v>2</v>
      </c>
      <c r="CZ23">
        <v>12</v>
      </c>
      <c r="DA23">
        <v>2</v>
      </c>
      <c r="DC23">
        <f>((0/12)*100)</f>
        <v>0</v>
      </c>
      <c r="DD23">
        <f>((12/12)*100)</f>
        <v>100</v>
      </c>
      <c r="DE23">
        <f>((0/12)*100)</f>
        <v>0</v>
      </c>
      <c r="DF23">
        <f>((2/15)*100)</f>
        <v>13.333333333333334</v>
      </c>
      <c r="DG23">
        <f>((3/15)*100)</f>
        <v>20</v>
      </c>
      <c r="DH23">
        <f>((8/15)*100)</f>
        <v>53.333333333333336</v>
      </c>
      <c r="DI23">
        <f>((9/9)*100)</f>
        <v>100</v>
      </c>
      <c r="DJ23">
        <f>((0/9)*100)</f>
        <v>0</v>
      </c>
      <c r="DK23">
        <f>((1/9)*100)</f>
        <v>11.111111111111111</v>
      </c>
      <c r="DL23">
        <f>((0/8)*100)</f>
        <v>0</v>
      </c>
      <c r="DM23">
        <f>((8/8)*100)</f>
        <v>100</v>
      </c>
      <c r="DN23">
        <f>((3/8)*100)</f>
        <v>37.5</v>
      </c>
      <c r="DP23">
        <f>((0/12)*100)</f>
        <v>0</v>
      </c>
      <c r="DQ23">
        <f>((12/12)*100)</f>
        <v>100</v>
      </c>
      <c r="DR23">
        <f>((2/12)*100)</f>
        <v>16.666666666666664</v>
      </c>
      <c r="DS23">
        <f>((0/12)*100)</f>
        <v>0</v>
      </c>
      <c r="DT23">
        <f>((0/12)*100)</f>
        <v>0</v>
      </c>
      <c r="DU23">
        <f>((12/12)*100)</f>
        <v>100</v>
      </c>
      <c r="DV23">
        <f>((10/13)*100)</f>
        <v>76.923076923076934</v>
      </c>
      <c r="DW23">
        <f>((1/13)*100)</f>
        <v>7.6923076923076925</v>
      </c>
      <c r="DX23">
        <f>((8/13)*100)</f>
        <v>61.53846153846154</v>
      </c>
      <c r="DY23">
        <f>((2/14)*100)</f>
        <v>14.285714285714285</v>
      </c>
      <c r="DZ23">
        <f>((12/14)*100)</f>
        <v>85.714285714285708</v>
      </c>
      <c r="EA23">
        <f>((2/14)*100)</f>
        <v>14.285714285714285</v>
      </c>
    </row>
    <row r="24" spans="1:131" x14ac:dyDescent="0.25">
      <c r="A24">
        <v>85.969898000000001</v>
      </c>
      <c r="B24">
        <v>6.8084540000000002</v>
      </c>
      <c r="C24">
        <v>76.550309000000013</v>
      </c>
      <c r="D24">
        <v>6.7198969999999996</v>
      </c>
      <c r="E24">
        <v>81.342887000000005</v>
      </c>
      <c r="F24">
        <v>7.2678859999999998</v>
      </c>
      <c r="G24">
        <v>91.00628900000001</v>
      </c>
      <c r="H24">
        <v>11.097576999999999</v>
      </c>
      <c r="K24">
        <f>(12/200)</f>
        <v>0.06</v>
      </c>
      <c r="L24">
        <f>(10/200)</f>
        <v>0.05</v>
      </c>
      <c r="M24">
        <f>(17/200)</f>
        <v>8.5000000000000006E-2</v>
      </c>
      <c r="N24">
        <f>(15/200)</f>
        <v>7.4999999999999997E-2</v>
      </c>
      <c r="P24">
        <f>(13/200)</f>
        <v>6.5000000000000002E-2</v>
      </c>
      <c r="Q24">
        <f>(13/200)</f>
        <v>6.5000000000000002E-2</v>
      </c>
      <c r="R24">
        <f>(12/200)</f>
        <v>0.06</v>
      </c>
      <c r="S24">
        <f>(16/200)</f>
        <v>0.08</v>
      </c>
      <c r="U24">
        <f>0.06+0.065</f>
        <v>0.125</v>
      </c>
      <c r="V24">
        <f>0.05+0.065</f>
        <v>0.115</v>
      </c>
      <c r="W24">
        <f>0.085+0.06</f>
        <v>0.14500000000000002</v>
      </c>
      <c r="X24">
        <f>0.075+0.08</f>
        <v>0.155</v>
      </c>
      <c r="Z24">
        <f>SQRT((ABS($A$25-$A$24)^2+(ABS($B$25-$B$24)^2)))</f>
        <v>14.499589657072537</v>
      </c>
      <c r="AA24">
        <f>SQRT((ABS($C$25-$C$24)^2+(ABS($D$25-$D$24)^2)))</f>
        <v>14.058037113738829</v>
      </c>
      <c r="AB24">
        <f>SQRT((ABS($E$25-$E$24)^2+(ABS($F$25-$F$24)^2)))</f>
        <v>15.793387010763622</v>
      </c>
      <c r="AC24">
        <f>SQRT((ABS($G$25-$G$24)^2+(ABS($H$25-$H$24)^2)))</f>
        <v>17.996147352584924</v>
      </c>
      <c r="AJ24">
        <f>1/0.125</f>
        <v>8</v>
      </c>
      <c r="AK24">
        <f>1/0.115</f>
        <v>8.695652173913043</v>
      </c>
      <c r="AL24">
        <f>1/0.145</f>
        <v>6.8965517241379315</v>
      </c>
      <c r="AM24">
        <f>1/0.155</f>
        <v>6.4516129032258069</v>
      </c>
      <c r="AO24">
        <f t="shared" si="4"/>
        <v>115.9967172565803</v>
      </c>
      <c r="AP24">
        <f t="shared" si="5"/>
        <v>122.24380098903329</v>
      </c>
      <c r="AQ24">
        <f t="shared" si="6"/>
        <v>108.91991041905945</v>
      </c>
      <c r="AR24">
        <f t="shared" si="7"/>
        <v>116.10417646828984</v>
      </c>
      <c r="AV24">
        <f>((0.06/0.125)*100)</f>
        <v>48</v>
      </c>
      <c r="AW24">
        <f>((0.05/0.115)*100)</f>
        <v>43.478260869565219</v>
      </c>
      <c r="AX24">
        <f>((0.085/0.145)*100)</f>
        <v>58.62068965517242</v>
      </c>
      <c r="AY24">
        <f>((0.075/0.155)*100)</f>
        <v>48.387096774193544</v>
      </c>
      <c r="BA24">
        <f>((0.065/0.125)*100)</f>
        <v>52</v>
      </c>
      <c r="BB24">
        <f>((0.065/0.115)*100)</f>
        <v>56.521739130434781</v>
      </c>
      <c r="BC24">
        <f>((0.06/0.145)*100)</f>
        <v>41.379310344827587</v>
      </c>
      <c r="BD24">
        <f>((0.08/0.155)*100)</f>
        <v>51.612903225806448</v>
      </c>
      <c r="BF24">
        <f>ABS($B$24-$D$24)</f>
        <v>8.8557000000000663E-2</v>
      </c>
      <c r="BG24">
        <f>ABS($F$24-$H$24)</f>
        <v>3.8296909999999995</v>
      </c>
      <c r="BL24">
        <f>SQRT((ABS($A$24-$E$23)^2+(ABS($B$24-$F$23)^2)))</f>
        <v>11.623645334995389</v>
      </c>
      <c r="BO24">
        <f>SQRT((ABS($A$24-$G$24)^2+(ABS($B$24-$H$24)^2)))</f>
        <v>6.61527100079884</v>
      </c>
      <c r="BP24">
        <f>SQRT((ABS($C$24-$E$24)^2+(ABS($D$24-$F$24)^2)))</f>
        <v>4.82380511942646</v>
      </c>
      <c r="BS24">
        <f>DEGREES(ACOS((8.03349818857395^2+17.9473782552531^2-10.3149543923421^2)/(2*8.03349818857395*17.9473782552531)))</f>
        <v>13.62357852866225</v>
      </c>
      <c r="BU24">
        <v>12</v>
      </c>
      <c r="BV24">
        <v>2</v>
      </c>
      <c r="BW24">
        <v>9</v>
      </c>
      <c r="BX24">
        <v>1</v>
      </c>
      <c r="BY24">
        <v>10</v>
      </c>
      <c r="BZ24">
        <v>0</v>
      </c>
      <c r="CA24">
        <v>1</v>
      </c>
      <c r="CB24">
        <v>10</v>
      </c>
      <c r="CC24">
        <v>17</v>
      </c>
      <c r="CD24">
        <v>15</v>
      </c>
      <c r="CE24">
        <v>2</v>
      </c>
      <c r="CF24">
        <v>2</v>
      </c>
      <c r="CG24">
        <v>15</v>
      </c>
      <c r="CH24">
        <v>1</v>
      </c>
      <c r="CI24">
        <v>10</v>
      </c>
      <c r="CJ24">
        <v>3</v>
      </c>
      <c r="CL24">
        <v>13</v>
      </c>
      <c r="CM24">
        <v>0</v>
      </c>
      <c r="CN24">
        <v>10</v>
      </c>
      <c r="CO24">
        <v>5</v>
      </c>
      <c r="CP24">
        <v>13</v>
      </c>
      <c r="CQ24">
        <v>3</v>
      </c>
      <c r="CR24">
        <v>4</v>
      </c>
      <c r="CS24">
        <v>9</v>
      </c>
      <c r="CT24">
        <v>12</v>
      </c>
      <c r="CU24">
        <v>12</v>
      </c>
      <c r="CV24">
        <v>3</v>
      </c>
      <c r="CW24">
        <v>0</v>
      </c>
      <c r="CX24">
        <v>16</v>
      </c>
      <c r="CY24">
        <v>5</v>
      </c>
      <c r="CZ24">
        <v>9</v>
      </c>
      <c r="DA24">
        <v>8</v>
      </c>
      <c r="DC24">
        <f>((2/12)*100)</f>
        <v>16.666666666666664</v>
      </c>
      <c r="DD24">
        <f>((9/12)*100)</f>
        <v>75</v>
      </c>
      <c r="DE24">
        <f>((1/12)*100)</f>
        <v>8.3333333333333321</v>
      </c>
      <c r="DF24">
        <f>((0/10)*100)</f>
        <v>0</v>
      </c>
      <c r="DG24">
        <f>((1/10)*100)</f>
        <v>10</v>
      </c>
      <c r="DH24">
        <f>((10/10)*100)</f>
        <v>100</v>
      </c>
      <c r="DI24">
        <f>((15/17)*100)</f>
        <v>88.235294117647058</v>
      </c>
      <c r="DJ24">
        <f>((2/17)*100)</f>
        <v>11.76470588235294</v>
      </c>
      <c r="DK24">
        <f>((2/17)*100)</f>
        <v>11.76470588235294</v>
      </c>
      <c r="DL24">
        <f>((1/15)*100)</f>
        <v>6.666666666666667</v>
      </c>
      <c r="DM24">
        <f>((10/15)*100)</f>
        <v>66.666666666666657</v>
      </c>
      <c r="DN24">
        <f>((3/15)*100)</f>
        <v>20</v>
      </c>
      <c r="DP24">
        <f>((0/13)*100)</f>
        <v>0</v>
      </c>
      <c r="DQ24">
        <f>((10/13)*100)</f>
        <v>76.923076923076934</v>
      </c>
      <c r="DR24">
        <f>((5/13)*100)</f>
        <v>38.461538461538467</v>
      </c>
      <c r="DS24">
        <f>((3/13)*100)</f>
        <v>23.076923076923077</v>
      </c>
      <c r="DT24">
        <f>((4/13)*100)</f>
        <v>30.76923076923077</v>
      </c>
      <c r="DU24">
        <f>((9/13)*100)</f>
        <v>69.230769230769226</v>
      </c>
      <c r="DV24">
        <f>((12/12)*100)</f>
        <v>100</v>
      </c>
      <c r="DW24">
        <f>((3/12)*100)</f>
        <v>25</v>
      </c>
      <c r="DX24">
        <f>((0/12)*100)</f>
        <v>0</v>
      </c>
      <c r="DY24">
        <f>((5/16)*100)</f>
        <v>31.25</v>
      </c>
      <c r="DZ24">
        <f>((9/16)*100)</f>
        <v>56.25</v>
      </c>
      <c r="EA24">
        <f>((8/16)*100)</f>
        <v>50</v>
      </c>
    </row>
    <row r="25" spans="1:131" x14ac:dyDescent="0.25">
      <c r="A25">
        <v>71.519845000000004</v>
      </c>
      <c r="B25">
        <v>5.6109280000000004</v>
      </c>
      <c r="C25">
        <v>62.503982000000001</v>
      </c>
      <c r="D25">
        <v>7.2935739999999996</v>
      </c>
      <c r="E25">
        <v>65.701621000000003</v>
      </c>
      <c r="F25">
        <v>5.081137</v>
      </c>
      <c r="G25">
        <v>73.611907000000002</v>
      </c>
      <c r="H25">
        <v>6.4827320000000004</v>
      </c>
      <c r="K25">
        <f>(15/200)</f>
        <v>7.4999999999999997E-2</v>
      </c>
      <c r="L25">
        <f>(14/200)</f>
        <v>7.0000000000000007E-2</v>
      </c>
      <c r="M25">
        <f>(15/200)</f>
        <v>7.4999999999999997E-2</v>
      </c>
      <c r="N25">
        <f>(13/200)</f>
        <v>6.5000000000000002E-2</v>
      </c>
      <c r="P25">
        <f>(14/200)</f>
        <v>7.0000000000000007E-2</v>
      </c>
      <c r="Q25">
        <f>(15/200)</f>
        <v>7.4999999999999997E-2</v>
      </c>
      <c r="R25">
        <f>(17/200)</f>
        <v>8.5000000000000006E-2</v>
      </c>
      <c r="S25">
        <f>(18/200)</f>
        <v>0.09</v>
      </c>
      <c r="U25">
        <f>0.075+0.07</f>
        <v>0.14500000000000002</v>
      </c>
      <c r="V25">
        <f>0.07+0.075</f>
        <v>0.14500000000000002</v>
      </c>
      <c r="W25">
        <f>0.075+0.085</f>
        <v>0.16</v>
      </c>
      <c r="X25">
        <f>0.065+0.09</f>
        <v>0.155</v>
      </c>
      <c r="Z25">
        <f>SQRT((ABS($A$26-$A$25)^2+(ABS($B$26-$B$25)^2)))</f>
        <v>17.933709518295572</v>
      </c>
      <c r="AA25">
        <f>SQRT((ABS($C$26-$C$25)^2+(ABS($D$26-$D$25)^2)))</f>
        <v>18.941772834907848</v>
      </c>
      <c r="AB25">
        <f>SQRT((ABS($E$26-$E$25)^2+(ABS($F$26-$F$25)^2)))</f>
        <v>20.431943729438963</v>
      </c>
      <c r="AC25">
        <f>SQRT((ABS($G$26-$G$25)^2+(ABS($H$26-$H$25)^2)))</f>
        <v>17.947378255253053</v>
      </c>
      <c r="AJ25">
        <f>1/0.145</f>
        <v>6.8965517241379315</v>
      </c>
      <c r="AK25">
        <f>1/0.145</f>
        <v>6.8965517241379315</v>
      </c>
      <c r="AL25">
        <f>1/0.16</f>
        <v>6.25</v>
      </c>
      <c r="AM25">
        <f>1/0.155</f>
        <v>6.4516129032258069</v>
      </c>
      <c r="AO25">
        <f t="shared" si="4"/>
        <v>123.68075529859014</v>
      </c>
      <c r="AP25">
        <f t="shared" si="5"/>
        <v>130.63291610281274</v>
      </c>
      <c r="AQ25">
        <f t="shared" si="6"/>
        <v>127.69964830899352</v>
      </c>
      <c r="AR25">
        <f t="shared" si="7"/>
        <v>115.78953713066485</v>
      </c>
      <c r="AV25">
        <f>((0.075/0.145)*100)</f>
        <v>51.724137931034484</v>
      </c>
      <c r="AW25">
        <f>((0.07/0.145)*100)</f>
        <v>48.275862068965523</v>
      </c>
      <c r="AX25">
        <f>((0.075/0.16)*100)</f>
        <v>46.875</v>
      </c>
      <c r="AY25">
        <f>((0.065/0.155)*100)</f>
        <v>41.935483870967744</v>
      </c>
      <c r="BA25">
        <f>((0.07/0.145)*100)</f>
        <v>48.275862068965523</v>
      </c>
      <c r="BB25">
        <f>((0.075/0.145)*100)</f>
        <v>51.724137931034484</v>
      </c>
      <c r="BC25">
        <f>((0.085/0.16)*100)</f>
        <v>53.125</v>
      </c>
      <c r="BD25">
        <f>((0.09/0.155)*100)</f>
        <v>58.064516129032249</v>
      </c>
      <c r="BF25">
        <f>ABS($B$25-$D$25)</f>
        <v>1.6826459999999992</v>
      </c>
      <c r="BG25">
        <f>ABS($F$25-$H$25)</f>
        <v>1.4015950000000004</v>
      </c>
      <c r="BM25">
        <f>SQRT((ABS($C$25-$G$25)^2+(ABS($D$25-$H$25)^2)))</f>
        <v>11.137480080996287</v>
      </c>
      <c r="BO25">
        <f>SQRT((ABS($A$25-$G$25)^2+(ABS($B$25-$H$25)^2)))</f>
        <v>2.2664433869523397</v>
      </c>
      <c r="BP25">
        <f>SQRT((ABS($C$25-$E$25)^2+(ABS($D$25-$F$25)^2)))</f>
        <v>3.8884151853023634</v>
      </c>
      <c r="BR25">
        <f>DEGREES(ACOS((9.23928936633813^2+16.1729082496168^2-8.34109579168619^2)/(2*9.23928936633813*16.1729082496168)))</f>
        <v>21.865279442393028</v>
      </c>
      <c r="BU25">
        <v>15</v>
      </c>
      <c r="BV25">
        <v>1</v>
      </c>
      <c r="BW25">
        <v>15</v>
      </c>
      <c r="BX25">
        <v>0</v>
      </c>
      <c r="BY25">
        <v>14</v>
      </c>
      <c r="BZ25">
        <v>1</v>
      </c>
      <c r="CA25">
        <v>1</v>
      </c>
      <c r="CB25">
        <v>10</v>
      </c>
      <c r="CC25">
        <v>15</v>
      </c>
      <c r="CD25">
        <v>8</v>
      </c>
      <c r="CE25">
        <v>5</v>
      </c>
      <c r="CF25">
        <v>0</v>
      </c>
      <c r="CG25">
        <v>13</v>
      </c>
      <c r="CH25">
        <v>3</v>
      </c>
      <c r="CI25">
        <v>10</v>
      </c>
      <c r="CJ25">
        <v>0</v>
      </c>
      <c r="CL25">
        <v>14</v>
      </c>
      <c r="CM25">
        <v>4</v>
      </c>
      <c r="CN25">
        <v>12</v>
      </c>
      <c r="CO25">
        <v>0</v>
      </c>
      <c r="CP25">
        <v>15</v>
      </c>
      <c r="CQ25">
        <v>1</v>
      </c>
      <c r="CR25">
        <v>0</v>
      </c>
      <c r="CS25">
        <v>14</v>
      </c>
      <c r="CT25">
        <v>17</v>
      </c>
      <c r="CU25">
        <v>13</v>
      </c>
      <c r="CV25">
        <v>4</v>
      </c>
      <c r="CW25">
        <v>4</v>
      </c>
      <c r="CX25">
        <v>18</v>
      </c>
      <c r="CY25">
        <v>3</v>
      </c>
      <c r="CZ25">
        <v>14</v>
      </c>
      <c r="DA25">
        <v>3</v>
      </c>
      <c r="DC25">
        <f>((1/15)*100)</f>
        <v>6.666666666666667</v>
      </c>
      <c r="DD25">
        <f>((15/15)*100)</f>
        <v>100</v>
      </c>
      <c r="DE25">
        <f>((0/15)*100)</f>
        <v>0</v>
      </c>
      <c r="DF25">
        <f>((1/14)*100)</f>
        <v>7.1428571428571423</v>
      </c>
      <c r="DG25">
        <f>((1/14)*100)</f>
        <v>7.1428571428571423</v>
      </c>
      <c r="DH25">
        <f>((10/14)*100)</f>
        <v>71.428571428571431</v>
      </c>
      <c r="DI25">
        <f>((8/15)*100)</f>
        <v>53.333333333333336</v>
      </c>
      <c r="DJ25">
        <f>((5/15)*100)</f>
        <v>33.333333333333329</v>
      </c>
      <c r="DK25">
        <f>((0/15)*100)</f>
        <v>0</v>
      </c>
      <c r="DL25">
        <f>((3/13)*100)</f>
        <v>23.076923076923077</v>
      </c>
      <c r="DM25">
        <f>((10/13)*100)</f>
        <v>76.923076923076934</v>
      </c>
      <c r="DN25">
        <f>((0/13)*100)</f>
        <v>0</v>
      </c>
      <c r="DP25">
        <f>((4/14)*100)</f>
        <v>28.571428571428569</v>
      </c>
      <c r="DQ25">
        <f>((12/14)*100)</f>
        <v>85.714285714285708</v>
      </c>
      <c r="DR25">
        <f>((0/14)*100)</f>
        <v>0</v>
      </c>
      <c r="DS25">
        <f>((1/15)*100)</f>
        <v>6.666666666666667</v>
      </c>
      <c r="DT25">
        <f>((0/15)*100)</f>
        <v>0</v>
      </c>
      <c r="DU25">
        <f>((14/15)*100)</f>
        <v>93.333333333333329</v>
      </c>
      <c r="DV25">
        <f>((13/17)*100)</f>
        <v>76.470588235294116</v>
      </c>
      <c r="DW25">
        <f>((4/17)*100)</f>
        <v>23.52941176470588</v>
      </c>
      <c r="DX25">
        <f>((4/17)*100)</f>
        <v>23.52941176470588</v>
      </c>
      <c r="DY25">
        <f>((3/18)*100)</f>
        <v>16.666666666666664</v>
      </c>
      <c r="DZ25">
        <f>((14/18)*100)</f>
        <v>77.777777777777786</v>
      </c>
      <c r="EA25">
        <f>((3/18)*100)</f>
        <v>16.666666666666664</v>
      </c>
    </row>
    <row r="26" spans="1:131" x14ac:dyDescent="0.25">
      <c r="A26">
        <v>53.735937999999997</v>
      </c>
      <c r="B26">
        <v>7.9240620000000002</v>
      </c>
      <c r="C26">
        <v>43.657344000000002</v>
      </c>
      <c r="D26">
        <v>9.1896210000000007</v>
      </c>
      <c r="E26">
        <v>45.289332999999999</v>
      </c>
      <c r="F26">
        <v>5.9771409999999996</v>
      </c>
      <c r="G26">
        <v>55.699469999999998</v>
      </c>
      <c r="H26">
        <v>7.6021010000000002</v>
      </c>
      <c r="K26">
        <f>(12/200)</f>
        <v>0.06</v>
      </c>
      <c r="L26">
        <f>(11/200)</f>
        <v>5.5E-2</v>
      </c>
      <c r="P26">
        <f>(13/200)</f>
        <v>6.5000000000000002E-2</v>
      </c>
      <c r="Q26">
        <f>(14/200)</f>
        <v>7.0000000000000007E-2</v>
      </c>
      <c r="S26">
        <f>(16/200)</f>
        <v>0.08</v>
      </c>
      <c r="U26">
        <f>0.06+0.065</f>
        <v>0.125</v>
      </c>
      <c r="V26">
        <f>0.055+0.07</f>
        <v>0.125</v>
      </c>
      <c r="Z26">
        <f>SQRT((ABS($A$27-$A$26)^2+(ABS($B$27-$B$26)^2)))</f>
        <v>18.449087130493279</v>
      </c>
      <c r="AA26">
        <f>SQRT((ABS($C$27-$C$26)^2+(ABS($D$27-$D$26)^2)))</f>
        <v>16.760625370473324</v>
      </c>
      <c r="AJ26">
        <f>1/0.125</f>
        <v>8</v>
      </c>
      <c r="AK26">
        <f>1/0.125</f>
        <v>8</v>
      </c>
      <c r="AO26">
        <f t="shared" si="4"/>
        <v>147.59269704394623</v>
      </c>
      <c r="AP26">
        <f t="shared" si="5"/>
        <v>134.08500296378659</v>
      </c>
      <c r="AV26">
        <f>((0.06/0.125)*100)</f>
        <v>48</v>
      </c>
      <c r="AW26">
        <f>((0.055/0.125)*100)</f>
        <v>44</v>
      </c>
      <c r="BA26">
        <f>((0.065/0.125)*100)</f>
        <v>52</v>
      </c>
      <c r="BB26">
        <f>((0.07/0.125)*100)</f>
        <v>56.000000000000007</v>
      </c>
      <c r="BF26">
        <f>ABS($B$26-$D$26)</f>
        <v>1.2655590000000005</v>
      </c>
      <c r="BG26">
        <f>ABS($F$26-$H$26)</f>
        <v>1.6249600000000006</v>
      </c>
      <c r="BI26">
        <v>3.463441</v>
      </c>
      <c r="BJ26">
        <v>4.9121149999999991</v>
      </c>
      <c r="BM26">
        <f>SQRT((ABS($C$26-$G$26)^2+(ABS($D$26-$H$26)^2)))</f>
        <v>12.146317069394982</v>
      </c>
      <c r="BO26">
        <f>SQRT((ABS($A$26-$G$26)^2+(ABS($B$26-$H$26)^2)))</f>
        <v>1.9897529496259083</v>
      </c>
      <c r="BP26">
        <f>SQRT((ABS($C$26-$E$26)^2+(ABS($D$26-$F$26)^2)))</f>
        <v>3.6032507332297872</v>
      </c>
      <c r="BR26">
        <f>DEGREES(ACOS((9.17872290702866^2+19.5330605786405^2-10.4836144129149^2)/(2*9.17872290702866*19.5330605786405)))</f>
        <v>7.0275887169059184</v>
      </c>
      <c r="BU26">
        <v>12</v>
      </c>
      <c r="BV26">
        <v>0</v>
      </c>
      <c r="BW26">
        <v>8</v>
      </c>
      <c r="BX26">
        <v>3</v>
      </c>
      <c r="BY26">
        <v>11</v>
      </c>
      <c r="BZ26">
        <v>0</v>
      </c>
      <c r="CA26">
        <v>5</v>
      </c>
      <c r="CB26">
        <v>6</v>
      </c>
      <c r="CL26">
        <v>13</v>
      </c>
      <c r="CM26">
        <v>0</v>
      </c>
      <c r="CN26">
        <v>13</v>
      </c>
      <c r="CO26">
        <v>3</v>
      </c>
      <c r="CP26">
        <v>14</v>
      </c>
      <c r="CQ26">
        <v>2</v>
      </c>
      <c r="CR26">
        <v>4</v>
      </c>
      <c r="CS26">
        <v>11</v>
      </c>
      <c r="CX26">
        <v>16</v>
      </c>
      <c r="CY26">
        <v>7</v>
      </c>
      <c r="CZ26">
        <v>11</v>
      </c>
      <c r="DA26">
        <v>1</v>
      </c>
      <c r="DC26">
        <f>((0/12)*100)</f>
        <v>0</v>
      </c>
      <c r="DD26">
        <f>((8/12)*100)</f>
        <v>66.666666666666657</v>
      </c>
      <c r="DE26">
        <f>((3/12)*100)</f>
        <v>25</v>
      </c>
      <c r="DF26">
        <f>((0/11)*100)</f>
        <v>0</v>
      </c>
      <c r="DG26">
        <f>((5/11)*100)</f>
        <v>45.454545454545453</v>
      </c>
      <c r="DH26">
        <f>((6/11)*100)</f>
        <v>54.54545454545454</v>
      </c>
      <c r="DP26">
        <f>((0/13)*100)</f>
        <v>0</v>
      </c>
      <c r="DQ26">
        <f>((13/13)*100)</f>
        <v>100</v>
      </c>
      <c r="DR26">
        <f>((3/13)*100)</f>
        <v>23.076923076923077</v>
      </c>
      <c r="DS26">
        <f>((2/14)*100)</f>
        <v>14.285714285714285</v>
      </c>
      <c r="DT26">
        <f>((4/14)*100)</f>
        <v>28.571428571428569</v>
      </c>
      <c r="DU26">
        <f>((11/14)*100)</f>
        <v>78.571428571428569</v>
      </c>
      <c r="DY26">
        <f>((7/16)*100)</f>
        <v>43.75</v>
      </c>
      <c r="DZ26">
        <f>((11/16)*100)</f>
        <v>68.75</v>
      </c>
      <c r="EA26">
        <f>((1/16)*100)</f>
        <v>6.25</v>
      </c>
    </row>
    <row r="27" spans="1:131" x14ac:dyDescent="0.25">
      <c r="A27">
        <v>35.350761000000006</v>
      </c>
      <c r="B27">
        <v>6.3897599999999999</v>
      </c>
      <c r="C27">
        <v>26.896917000000002</v>
      </c>
      <c r="D27">
        <v>9.2711659999999991</v>
      </c>
      <c r="P27">
        <f>(15/200)</f>
        <v>7.4999999999999997E-2</v>
      </c>
      <c r="BF27">
        <f>ABS($B$27-$D$27)</f>
        <v>2.8814059999999992</v>
      </c>
      <c r="BR27">
        <f>DEGREES(ACOS((8.74908091242425^2+20.3060339946886^2-12.7175016148318^2)/(2*8.74908091242425*20.3060339946886)))</f>
        <v>22.969278268805446</v>
      </c>
      <c r="BS27">
        <f>DEGREES(ACOS((7.6536996058505^2+15.9901966205987^2-9.23928936633813^2)/(2*7.6536996058505*15.9901966205987)))</f>
        <v>20.743682456255161</v>
      </c>
      <c r="CL27">
        <v>15</v>
      </c>
      <c r="CM27">
        <v>4</v>
      </c>
      <c r="CN27">
        <v>8</v>
      </c>
      <c r="CO27">
        <v>7</v>
      </c>
      <c r="DP27">
        <f>((4/15)*100)</f>
        <v>26.666666666666668</v>
      </c>
      <c r="DQ27">
        <f>((8/15)*100)</f>
        <v>53.333333333333336</v>
      </c>
      <c r="DR27">
        <f>((7/15)*100)</f>
        <v>46.666666666666664</v>
      </c>
    </row>
    <row r="28" spans="1:131" x14ac:dyDescent="0.25">
      <c r="A28" t="s">
        <v>22</v>
      </c>
      <c r="B28" t="s">
        <v>22</v>
      </c>
      <c r="C28" t="s">
        <v>22</v>
      </c>
      <c r="D28" t="s">
        <v>22</v>
      </c>
      <c r="E28" t="s">
        <v>22</v>
      </c>
      <c r="F28" t="s">
        <v>22</v>
      </c>
      <c r="G28" t="s">
        <v>22</v>
      </c>
      <c r="H28" t="s">
        <v>22</v>
      </c>
      <c r="BR28">
        <f>DEGREES(ACOS((7.29644615775872^2+16.8873754361318^2-10.6138080701756^2)/(2*7.29644615775872*16.8873754361318)))</f>
        <v>23.632379669003189</v>
      </c>
      <c r="BS28">
        <f>DEGREES(ACOS((8.34109579168619^2+17.0226863264391^2-9.17872290702866^2)/(2*8.34109579168619*17.0226863264391)))</f>
        <v>14.365333308528234</v>
      </c>
    </row>
    <row r="29" spans="1:131" x14ac:dyDescent="0.25">
      <c r="A29">
        <v>228.841431</v>
      </c>
      <c r="B29">
        <v>8.6198689999999996</v>
      </c>
      <c r="C29">
        <v>223.35130799999999</v>
      </c>
      <c r="D29">
        <v>11.824394</v>
      </c>
      <c r="E29">
        <v>231.45607999999999</v>
      </c>
      <c r="F29">
        <v>7.3668370000000003</v>
      </c>
      <c r="G29">
        <v>238.90851599999999</v>
      </c>
      <c r="H29">
        <v>9.1104869999999991</v>
      </c>
      <c r="K29">
        <f>(12/200)</f>
        <v>0.06</v>
      </c>
      <c r="L29">
        <f>(15/200)</f>
        <v>7.4999999999999997E-2</v>
      </c>
      <c r="M29">
        <f>(11/200)</f>
        <v>5.5E-2</v>
      </c>
      <c r="N29">
        <f>(9/200)</f>
        <v>4.4999999999999998E-2</v>
      </c>
      <c r="P29">
        <f>(20/200)</f>
        <v>0.1</v>
      </c>
      <c r="Q29">
        <f>(17/200)</f>
        <v>8.5000000000000006E-2</v>
      </c>
      <c r="R29">
        <f>(19/200)</f>
        <v>9.5000000000000001E-2</v>
      </c>
      <c r="S29">
        <f>(19/200)</f>
        <v>9.5000000000000001E-2</v>
      </c>
      <c r="U29">
        <f>0.06+0.1</f>
        <v>0.16</v>
      </c>
      <c r="V29">
        <f>0.075+0.085</f>
        <v>0.16</v>
      </c>
      <c r="W29">
        <f>0.055+0.095</f>
        <v>0.15</v>
      </c>
      <c r="X29">
        <f>0.045+0.095</f>
        <v>0.14000000000000001</v>
      </c>
      <c r="Z29">
        <f>SQRT((ABS($A$30-$A$29)^2+(ABS($B$30-$B$29)^2)))</f>
        <v>13.065785393989936</v>
      </c>
      <c r="AA29">
        <f>SQRT((ABS($C$30-$C$29)^2+(ABS($D$30-$D$29)^2)))</f>
        <v>17.386315250025362</v>
      </c>
      <c r="AB29">
        <f>SQRT((ABS($E$30-$E$29)^2+(ABS($F$30-$F$29)^2)))</f>
        <v>16.172908249616761</v>
      </c>
      <c r="AC29">
        <f>SQRT((ABS($G$30-$G$29)^2+(ABS($H$30-$H$29)^2)))</f>
        <v>15.990196620598665</v>
      </c>
      <c r="AJ29">
        <f>1/0.16</f>
        <v>6.25</v>
      </c>
      <c r="AK29">
        <f>1/0.16</f>
        <v>6.25</v>
      </c>
      <c r="AL29">
        <f>1/0.15</f>
        <v>6.666666666666667</v>
      </c>
      <c r="AM29">
        <f>1/0.14</f>
        <v>7.1428571428571423</v>
      </c>
      <c r="AO29">
        <f t="shared" ref="AO29:AO39" si="9">$Z29/$U29</f>
        <v>81.6611587124371</v>
      </c>
      <c r="AP29">
        <f t="shared" ref="AP29:AP38" si="10">$AA29/$V29</f>
        <v>108.66447031265851</v>
      </c>
      <c r="AQ29">
        <f t="shared" ref="AQ29:AQ38" si="11">$AB29/$W29</f>
        <v>107.81938833077841</v>
      </c>
      <c r="AR29">
        <f t="shared" ref="AR29:AR38" si="12">$AC29/$X29</f>
        <v>114.21569014713332</v>
      </c>
      <c r="AV29">
        <f>((0.06/0.16)*100)</f>
        <v>37.5</v>
      </c>
      <c r="AW29">
        <f>((0.075/0.16)*100)</f>
        <v>46.875</v>
      </c>
      <c r="AX29">
        <f>((0.055/0.15)*100)</f>
        <v>36.666666666666671</v>
      </c>
      <c r="AY29">
        <f>((0.045/0.14)*100)</f>
        <v>32.142857142857139</v>
      </c>
      <c r="BA29">
        <f>((0.1/0.16)*100)</f>
        <v>62.5</v>
      </c>
      <c r="BB29">
        <f>((0.085/0.16)*100)</f>
        <v>53.125</v>
      </c>
      <c r="BC29">
        <f>((0.095/0.15)*100)</f>
        <v>63.333333333333343</v>
      </c>
      <c r="BD29">
        <f>((0.095/0.14)*100)</f>
        <v>67.857142857142847</v>
      </c>
      <c r="BF29">
        <f>ABS($B$29-$D$29)</f>
        <v>3.2045250000000003</v>
      </c>
      <c r="BG29">
        <f>ABS($F$29-$H$29)</f>
        <v>1.7436499999999988</v>
      </c>
      <c r="BL29">
        <f>SQRT((ABS($A$29-$E$29)^2+(ABS($B$29-$F$29)^2)))</f>
        <v>2.8993927961255825</v>
      </c>
      <c r="BM29">
        <f>SQRT((ABS($C$29-$G$30)^2+(ABS($D$29-$H$30)^2)))</f>
        <v>0.67331334033568457</v>
      </c>
      <c r="BO29">
        <f>SQRT((ABS($A$29-$G$29)^2+(ABS($B$29-$H$29)^2)))</f>
        <v>10.079033010122986</v>
      </c>
      <c r="BP29">
        <f>SQRT((ABS($C$29-$E$29)^2+(ABS($D$29-$F$29)^2)))</f>
        <v>9.2497104592648167</v>
      </c>
      <c r="BR29">
        <f>DEGREES(ACOS((7.15897191338261^2+25.2000545146833^2-19.0403346075498^2)/(2*7.15897191338261*25.2000545146833)))</f>
        <v>26.193945486453206</v>
      </c>
      <c r="BS29">
        <f>DEGREES(ACOS((10.4836144129149^2+18.6209490341218^2-8.74908091242425^2)/(2*10.4836144129149*18.6209490341218)))</f>
        <v>13.209393002333696</v>
      </c>
      <c r="BU29">
        <v>12</v>
      </c>
      <c r="BV29">
        <v>0</v>
      </c>
      <c r="BW29">
        <v>3</v>
      </c>
      <c r="BX29">
        <v>3</v>
      </c>
      <c r="BY29">
        <v>15</v>
      </c>
      <c r="BZ29">
        <v>0</v>
      </c>
      <c r="CA29">
        <v>5</v>
      </c>
      <c r="CB29">
        <v>6</v>
      </c>
      <c r="CC29">
        <v>11</v>
      </c>
      <c r="CD29">
        <v>6</v>
      </c>
      <c r="CE29">
        <v>5</v>
      </c>
      <c r="CF29">
        <v>0</v>
      </c>
      <c r="CG29">
        <v>9</v>
      </c>
      <c r="CH29">
        <v>3</v>
      </c>
      <c r="CI29">
        <v>6</v>
      </c>
      <c r="CJ29">
        <v>0</v>
      </c>
      <c r="CL29">
        <v>20</v>
      </c>
      <c r="CM29">
        <v>5</v>
      </c>
      <c r="CN29">
        <v>0</v>
      </c>
      <c r="CO29">
        <v>10</v>
      </c>
      <c r="CP29">
        <v>17</v>
      </c>
      <c r="CQ29">
        <v>5</v>
      </c>
      <c r="CR29">
        <v>9</v>
      </c>
      <c r="CS29">
        <v>14</v>
      </c>
      <c r="CT29">
        <v>19</v>
      </c>
      <c r="CU29">
        <v>10</v>
      </c>
      <c r="CV29">
        <v>9</v>
      </c>
      <c r="CW29">
        <v>10</v>
      </c>
      <c r="CX29">
        <v>19</v>
      </c>
      <c r="CY29">
        <v>10</v>
      </c>
      <c r="CZ29">
        <v>14</v>
      </c>
      <c r="DA29">
        <v>6</v>
      </c>
      <c r="DC29">
        <f>((0/12)*100)</f>
        <v>0</v>
      </c>
      <c r="DD29">
        <f>((3/12)*100)</f>
        <v>25</v>
      </c>
      <c r="DE29">
        <f>((3/12)*100)</f>
        <v>25</v>
      </c>
      <c r="DF29">
        <f>((0/15)*100)</f>
        <v>0</v>
      </c>
      <c r="DG29">
        <f>((5/15)*100)</f>
        <v>33.333333333333329</v>
      </c>
      <c r="DH29">
        <f>((6/15)*100)</f>
        <v>40</v>
      </c>
      <c r="DI29">
        <f>((6/11)*100)</f>
        <v>54.54545454545454</v>
      </c>
      <c r="DJ29">
        <f>((5/11)*100)</f>
        <v>45.454545454545453</v>
      </c>
      <c r="DK29">
        <f>((0/11)*100)</f>
        <v>0</v>
      </c>
      <c r="DL29">
        <f>((3/9)*100)</f>
        <v>33.333333333333329</v>
      </c>
      <c r="DM29">
        <f>((6/9)*100)</f>
        <v>66.666666666666657</v>
      </c>
      <c r="DN29">
        <f>((0/9)*100)</f>
        <v>0</v>
      </c>
      <c r="DP29">
        <f>((5/20)*100)</f>
        <v>25</v>
      </c>
      <c r="DQ29">
        <f>((0/20)*100)</f>
        <v>0</v>
      </c>
      <c r="DR29">
        <f>((10/20)*100)</f>
        <v>50</v>
      </c>
      <c r="DS29">
        <f>((5/17)*100)</f>
        <v>29.411764705882355</v>
      </c>
      <c r="DT29">
        <f>((9/17)*100)</f>
        <v>52.941176470588239</v>
      </c>
      <c r="DU29">
        <f>((14/17)*100)</f>
        <v>82.35294117647058</v>
      </c>
      <c r="DV29">
        <f>((10/19)*100)</f>
        <v>52.631578947368418</v>
      </c>
      <c r="DW29">
        <f>((9/19)*100)</f>
        <v>47.368421052631575</v>
      </c>
      <c r="DX29">
        <f>((10/19)*100)</f>
        <v>52.631578947368418</v>
      </c>
      <c r="DY29">
        <f>((10/19)*100)</f>
        <v>52.631578947368418</v>
      </c>
      <c r="DZ29">
        <f>((14/19)*100)</f>
        <v>73.68421052631578</v>
      </c>
      <c r="EA29">
        <f>((6/19)*100)</f>
        <v>31.578947368421051</v>
      </c>
    </row>
    <row r="30" spans="1:131" x14ac:dyDescent="0.25">
      <c r="A30">
        <v>215.77833000000001</v>
      </c>
      <c r="B30">
        <v>8.8847090000000009</v>
      </c>
      <c r="C30">
        <v>206.17874</v>
      </c>
      <c r="D30">
        <v>9.1065149999999999</v>
      </c>
      <c r="E30">
        <v>215.30209099999999</v>
      </c>
      <c r="F30">
        <v>8.1488859999999992</v>
      </c>
      <c r="G30">
        <v>223.05786499999999</v>
      </c>
      <c r="H30">
        <v>11.218389</v>
      </c>
      <c r="K30">
        <f>(15/200)</f>
        <v>7.4999999999999997E-2</v>
      </c>
      <c r="L30">
        <f>(12/200)</f>
        <v>0.06</v>
      </c>
      <c r="M30">
        <f>(12/200)</f>
        <v>0.06</v>
      </c>
      <c r="N30">
        <f>(12/200)</f>
        <v>0.06</v>
      </c>
      <c r="P30">
        <f>(15/200)</f>
        <v>7.4999999999999997E-2</v>
      </c>
      <c r="Q30">
        <f>(14/200)</f>
        <v>7.0000000000000007E-2</v>
      </c>
      <c r="R30">
        <f>(16/200)</f>
        <v>0.08</v>
      </c>
      <c r="S30">
        <f>(16/200)</f>
        <v>0.08</v>
      </c>
      <c r="U30">
        <f>0.075+0.075</f>
        <v>0.15</v>
      </c>
      <c r="V30">
        <f>0.06+0.07</f>
        <v>0.13</v>
      </c>
      <c r="W30">
        <f>0.06+0.08</f>
        <v>0.14000000000000001</v>
      </c>
      <c r="X30">
        <f>0.06+0.08</f>
        <v>0.14000000000000001</v>
      </c>
      <c r="Z30">
        <f>SQRT((ABS($A$31-$A$30)^2+(ABS($B$31-$B$30)^2)))</f>
        <v>19.134251137244057</v>
      </c>
      <c r="AA30">
        <f>SQRT((ABS($C$31-$C$30)^2+(ABS($D$31-$D$30)^2)))</f>
        <v>18.557760951740729</v>
      </c>
      <c r="AB30">
        <f>SQRT((ABS($E$31-$E$30)^2+(ABS($F$31-$F$30)^2)))</f>
        <v>19.533060578640544</v>
      </c>
      <c r="AC30">
        <f>SQRT((ABS($G$31-$G$30)^2+(ABS($H$31-$H$30)^2)))</f>
        <v>17.022686326439064</v>
      </c>
      <c r="AJ30">
        <f>1/0.15</f>
        <v>6.666666666666667</v>
      </c>
      <c r="AK30">
        <f>1/0.13</f>
        <v>7.6923076923076916</v>
      </c>
      <c r="AL30">
        <f>1/0.14</f>
        <v>7.1428571428571423</v>
      </c>
      <c r="AM30">
        <f>1/0.14</f>
        <v>7.1428571428571423</v>
      </c>
      <c r="AO30">
        <f t="shared" si="9"/>
        <v>127.56167424829371</v>
      </c>
      <c r="AP30">
        <f t="shared" si="10"/>
        <v>142.75200732108252</v>
      </c>
      <c r="AQ30">
        <f t="shared" si="11"/>
        <v>139.52186127600388</v>
      </c>
      <c r="AR30">
        <f t="shared" si="12"/>
        <v>121.59061661742187</v>
      </c>
      <c r="AV30">
        <f>((0.075/0.15)*100)</f>
        <v>50</v>
      </c>
      <c r="AW30">
        <f>((0.06/0.13)*100)</f>
        <v>46.153846153846153</v>
      </c>
      <c r="AX30">
        <f>((0.06/0.14)*100)</f>
        <v>42.857142857142847</v>
      </c>
      <c r="AY30">
        <f>((0.06/0.14)*100)</f>
        <v>42.857142857142847</v>
      </c>
      <c r="BA30">
        <f>((0.075/0.15)*100)</f>
        <v>50</v>
      </c>
      <c r="BB30">
        <f>((0.07/0.13)*100)</f>
        <v>53.846153846153854</v>
      </c>
      <c r="BC30">
        <f>((0.08/0.14)*100)</f>
        <v>57.142857142857139</v>
      </c>
      <c r="BD30">
        <f>((0.08/0.14)*100)</f>
        <v>57.142857142857139</v>
      </c>
      <c r="BF30">
        <f>ABS($B$30-$D$30)</f>
        <v>0.22180599999999906</v>
      </c>
      <c r="BG30">
        <f>ABS($F$30-$H$30)</f>
        <v>3.069503000000001</v>
      </c>
      <c r="BL30">
        <f>SQRT((ABS($A$30-$E$30)^2+(ABS($B$30-$F$30)^2)))</f>
        <v>0.87649248282573566</v>
      </c>
      <c r="BM30">
        <f>SQRT((ABS($C$30-$G$31)^2+(ABS($D$30-$H$31)^2)))</f>
        <v>3.069807285482206E-2</v>
      </c>
      <c r="BO30">
        <f>SQRT((ABS($A$30-$G$30)^2+(ABS($B$30-$H$30)^2)))</f>
        <v>7.6444549942180133</v>
      </c>
      <c r="BP30">
        <f>SQRT((ABS($C$30-$E$30)^2+(ABS($D$30-$F$30)^2)))</f>
        <v>9.1734719038563437</v>
      </c>
      <c r="BR30">
        <f>DEGREES(ACOS((9.26410525729953^2+20.7545464031943^2-12.4513134879943^2)/(2*9.26410525729953*20.7545464031943)))</f>
        <v>19.918854027171573</v>
      </c>
      <c r="BS30">
        <f>DEGREES(ACOS((12.7175016148318^2+18.8740720985147^2-7.29644615775872^2)/(2*12.7175016148318*18.8740720985147)))</f>
        <v>14.520795403501339</v>
      </c>
      <c r="BU30">
        <v>15</v>
      </c>
      <c r="BV30">
        <v>1</v>
      </c>
      <c r="BW30">
        <v>6</v>
      </c>
      <c r="BX30">
        <v>8</v>
      </c>
      <c r="BY30">
        <v>12</v>
      </c>
      <c r="BZ30">
        <v>1</v>
      </c>
      <c r="CA30">
        <v>4</v>
      </c>
      <c r="CB30">
        <v>5</v>
      </c>
      <c r="CC30">
        <v>12</v>
      </c>
      <c r="CD30">
        <v>6</v>
      </c>
      <c r="CE30">
        <v>4</v>
      </c>
      <c r="CF30">
        <v>1</v>
      </c>
      <c r="CG30">
        <v>12</v>
      </c>
      <c r="CH30">
        <v>8</v>
      </c>
      <c r="CI30">
        <v>5</v>
      </c>
      <c r="CJ30">
        <v>0</v>
      </c>
      <c r="CL30">
        <v>15</v>
      </c>
      <c r="CM30">
        <v>0</v>
      </c>
      <c r="CN30">
        <v>10</v>
      </c>
      <c r="CO30">
        <v>9</v>
      </c>
      <c r="CP30">
        <v>14</v>
      </c>
      <c r="CQ30">
        <v>0</v>
      </c>
      <c r="CR30">
        <v>8</v>
      </c>
      <c r="CS30">
        <v>7</v>
      </c>
      <c r="CT30">
        <v>16</v>
      </c>
      <c r="CU30">
        <v>7</v>
      </c>
      <c r="CV30">
        <v>8</v>
      </c>
      <c r="CW30">
        <v>4</v>
      </c>
      <c r="CX30">
        <v>16</v>
      </c>
      <c r="CY30">
        <v>9</v>
      </c>
      <c r="CZ30">
        <v>7</v>
      </c>
      <c r="DA30">
        <v>5</v>
      </c>
      <c r="DC30">
        <f>((1/15)*100)</f>
        <v>6.666666666666667</v>
      </c>
      <c r="DD30">
        <f>((6/15)*100)</f>
        <v>40</v>
      </c>
      <c r="DE30">
        <f>((8/15)*100)</f>
        <v>53.333333333333336</v>
      </c>
      <c r="DF30">
        <f>((1/12)*100)</f>
        <v>8.3333333333333321</v>
      </c>
      <c r="DG30">
        <f>((4/12)*100)</f>
        <v>33.333333333333329</v>
      </c>
      <c r="DH30">
        <f>((5/12)*100)</f>
        <v>41.666666666666671</v>
      </c>
      <c r="DI30">
        <f>((6/12)*100)</f>
        <v>50</v>
      </c>
      <c r="DJ30">
        <f>((4/12)*100)</f>
        <v>33.333333333333329</v>
      </c>
      <c r="DK30">
        <f>((1/12)*100)</f>
        <v>8.3333333333333321</v>
      </c>
      <c r="DL30">
        <f>((8/12)*100)</f>
        <v>66.666666666666657</v>
      </c>
      <c r="DM30">
        <f>((5/12)*100)</f>
        <v>41.666666666666671</v>
      </c>
      <c r="DN30">
        <f>((0/12)*100)</f>
        <v>0</v>
      </c>
      <c r="DP30">
        <f>((0/15)*100)</f>
        <v>0</v>
      </c>
      <c r="DQ30">
        <f>((10/15)*100)</f>
        <v>66.666666666666657</v>
      </c>
      <c r="DR30">
        <f>((9/15)*100)</f>
        <v>60</v>
      </c>
      <c r="DS30">
        <f>((0/14)*100)</f>
        <v>0</v>
      </c>
      <c r="DT30">
        <f>((8/14)*100)</f>
        <v>57.142857142857139</v>
      </c>
      <c r="DU30">
        <f>((7/14)*100)</f>
        <v>50</v>
      </c>
      <c r="DV30">
        <f>((7/16)*100)</f>
        <v>43.75</v>
      </c>
      <c r="DW30">
        <f>((8/16)*100)</f>
        <v>50</v>
      </c>
      <c r="DX30">
        <f>((4/16)*100)</f>
        <v>25</v>
      </c>
      <c r="DY30">
        <f>((9/16)*100)</f>
        <v>56.25</v>
      </c>
      <c r="DZ30">
        <f>((7/16)*100)</f>
        <v>43.75</v>
      </c>
      <c r="EA30">
        <f>((5/16)*100)</f>
        <v>31.25</v>
      </c>
    </row>
    <row r="31" spans="1:131" x14ac:dyDescent="0.25">
      <c r="A31">
        <v>196.688289</v>
      </c>
      <c r="B31">
        <v>7.5847470000000001</v>
      </c>
      <c r="C31">
        <v>187.72076300000001</v>
      </c>
      <c r="D31">
        <v>11.028383</v>
      </c>
      <c r="E31">
        <v>195.77349000000001</v>
      </c>
      <c r="F31">
        <v>7.7315149999999999</v>
      </c>
      <c r="G31">
        <v>206.17040900000001</v>
      </c>
      <c r="H31">
        <v>9.0769690000000001</v>
      </c>
      <c r="K31">
        <f>(13/200)</f>
        <v>6.5000000000000002E-2</v>
      </c>
      <c r="L31">
        <f>(15/200)</f>
        <v>7.4999999999999997E-2</v>
      </c>
      <c r="M31">
        <f>(12/200)</f>
        <v>0.06</v>
      </c>
      <c r="N31">
        <f>(9/200)</f>
        <v>4.4999999999999998E-2</v>
      </c>
      <c r="P31">
        <f>(13/200)</f>
        <v>6.5000000000000002E-2</v>
      </c>
      <c r="Q31">
        <f>(13/200)</f>
        <v>6.5000000000000002E-2</v>
      </c>
      <c r="R31">
        <f>(13/200)</f>
        <v>6.5000000000000002E-2</v>
      </c>
      <c r="S31">
        <f>(14/200)</f>
        <v>7.0000000000000007E-2</v>
      </c>
      <c r="U31">
        <f>0.065+0.065</f>
        <v>0.13</v>
      </c>
      <c r="V31">
        <f>0.075+0.065</f>
        <v>0.14000000000000001</v>
      </c>
      <c r="W31">
        <f>0.06+0.065</f>
        <v>0.125</v>
      </c>
      <c r="X31">
        <f>0.045+0.07</f>
        <v>0.115</v>
      </c>
      <c r="Z31">
        <f>SQRT((ABS($A$32-$A$31)^2+(ABS($B$32-$B$31)^2)))</f>
        <v>20.160964128941082</v>
      </c>
      <c r="AA31">
        <f>SQRT((ABS($C$32-$C$31)^2+(ABS($D$32-$D$31)^2)))</f>
        <v>21.171723798952467</v>
      </c>
      <c r="AB31">
        <f>SQRT((ABS($E$32-$E$31)^2+(ABS($F$32-$F$31)^2)))</f>
        <v>20.306033994688583</v>
      </c>
      <c r="AC31">
        <f>SQRT((ABS($G$32-$G$31)^2+(ABS($H$32-$H$31)^2)))</f>
        <v>18.6209490341218</v>
      </c>
      <c r="AJ31">
        <f>1/0.13</f>
        <v>7.6923076923076916</v>
      </c>
      <c r="AK31">
        <f>1/0.14</f>
        <v>7.1428571428571423</v>
      </c>
      <c r="AL31">
        <f>1/0.125</f>
        <v>8</v>
      </c>
      <c r="AM31">
        <f>1/0.115</f>
        <v>8.695652173913043</v>
      </c>
      <c r="AO31">
        <f t="shared" si="9"/>
        <v>155.08433945339294</v>
      </c>
      <c r="AP31">
        <f t="shared" si="10"/>
        <v>151.22659856394617</v>
      </c>
      <c r="AQ31">
        <f t="shared" si="11"/>
        <v>162.44827195750867</v>
      </c>
      <c r="AR31">
        <f t="shared" si="12"/>
        <v>161.92129594888522</v>
      </c>
      <c r="AV31">
        <f>((0.065/0.13)*100)</f>
        <v>50</v>
      </c>
      <c r="AW31">
        <f>((0.075/0.14)*100)</f>
        <v>53.571428571428569</v>
      </c>
      <c r="AX31">
        <f>((0.06/0.125)*100)</f>
        <v>48</v>
      </c>
      <c r="AY31">
        <f>((0.045/0.115)*100)</f>
        <v>39.130434782608688</v>
      </c>
      <c r="BA31">
        <f>((0.065/0.13)*100)</f>
        <v>50</v>
      </c>
      <c r="BB31">
        <f>((0.065/0.14)*100)</f>
        <v>46.428571428571423</v>
      </c>
      <c r="BC31">
        <f>((0.065/0.125)*100)</f>
        <v>52</v>
      </c>
      <c r="BD31">
        <f>((0.07/0.115)*100)</f>
        <v>60.869565217391312</v>
      </c>
      <c r="BF31">
        <f>ABS($B$31-$D$31)</f>
        <v>3.4436359999999997</v>
      </c>
      <c r="BG31">
        <f>ABS($F$31-$H$31)</f>
        <v>1.3454540000000001</v>
      </c>
      <c r="BL31">
        <f>SQRT((ABS($A$31-$E$31)^2+(ABS($B$31-$F$31)^2)))</f>
        <v>0.9264977367619297</v>
      </c>
      <c r="BM31">
        <f>SQRT((ABS($C$31-$G$32)^2+(ABS($D$31-$H$32)^2)))</f>
        <v>9.4699055143133481E-2</v>
      </c>
      <c r="BO31">
        <f>SQRT((ABS($A$31-$G$31)^2+(ABS($B$31-$H$31)^2)))</f>
        <v>9.5988189998397289</v>
      </c>
      <c r="BP31">
        <f>SQRT((ABS($C$31-$E$31)^2+(ABS($D$31-$F$31)^2)))</f>
        <v>8.7014798020769479</v>
      </c>
      <c r="BR31">
        <f>DEGREES(ACOS((10.7109716928632^2+22.2837289775324^2-12.2751475075863^2)/(2*10.7109716928632*22.2837289775324)))</f>
        <v>15.223229726535914</v>
      </c>
      <c r="BS31">
        <f>DEGREES(ACOS((10.6138080701756^2+16.616808371502^2-7.15897191338261^2)/(2*10.6138080701756*16.616808371502)))</f>
        <v>16.889657570404808</v>
      </c>
      <c r="BU31">
        <v>13</v>
      </c>
      <c r="BV31">
        <v>2</v>
      </c>
      <c r="BW31">
        <v>6</v>
      </c>
      <c r="BX31">
        <v>8</v>
      </c>
      <c r="BY31">
        <v>15</v>
      </c>
      <c r="BZ31">
        <v>3</v>
      </c>
      <c r="CA31">
        <v>7</v>
      </c>
      <c r="CB31">
        <v>3</v>
      </c>
      <c r="CC31">
        <v>12</v>
      </c>
      <c r="CD31">
        <v>6</v>
      </c>
      <c r="CE31">
        <v>7</v>
      </c>
      <c r="CF31">
        <v>3</v>
      </c>
      <c r="CG31">
        <v>9</v>
      </c>
      <c r="CH31">
        <v>8</v>
      </c>
      <c r="CI31">
        <v>3</v>
      </c>
      <c r="CJ31">
        <v>1</v>
      </c>
      <c r="CL31">
        <v>13</v>
      </c>
      <c r="CM31">
        <v>2</v>
      </c>
      <c r="CN31">
        <v>7</v>
      </c>
      <c r="CO31">
        <v>9</v>
      </c>
      <c r="CP31">
        <v>13</v>
      </c>
      <c r="CQ31">
        <v>2</v>
      </c>
      <c r="CR31">
        <v>5</v>
      </c>
      <c r="CS31">
        <v>7</v>
      </c>
      <c r="CT31">
        <v>13</v>
      </c>
      <c r="CU31">
        <v>6</v>
      </c>
      <c r="CV31">
        <v>5</v>
      </c>
      <c r="CW31">
        <v>5</v>
      </c>
      <c r="CX31">
        <v>14</v>
      </c>
      <c r="CY31">
        <v>9</v>
      </c>
      <c r="CZ31">
        <v>7</v>
      </c>
      <c r="DA31">
        <v>3</v>
      </c>
      <c r="DC31">
        <f>((2/13)*100)</f>
        <v>15.384615384615385</v>
      </c>
      <c r="DD31">
        <f>((6/13)*100)</f>
        <v>46.153846153846153</v>
      </c>
      <c r="DE31">
        <f>((8/13)*100)</f>
        <v>61.53846153846154</v>
      </c>
      <c r="DF31">
        <f>((3/15)*100)</f>
        <v>20</v>
      </c>
      <c r="DG31">
        <f>((7/15)*100)</f>
        <v>46.666666666666664</v>
      </c>
      <c r="DH31">
        <f>((3/15)*100)</f>
        <v>20</v>
      </c>
      <c r="DI31">
        <f>((6/12)*100)</f>
        <v>50</v>
      </c>
      <c r="DJ31">
        <f>((7/12)*100)</f>
        <v>58.333333333333336</v>
      </c>
      <c r="DK31">
        <f>((3/12)*100)</f>
        <v>25</v>
      </c>
      <c r="DL31">
        <f>((8/9)*100)</f>
        <v>88.888888888888886</v>
      </c>
      <c r="DM31">
        <f>((3/9)*100)</f>
        <v>33.333333333333329</v>
      </c>
      <c r="DN31">
        <f>((1/9)*100)</f>
        <v>11.111111111111111</v>
      </c>
      <c r="DP31">
        <f>((2/13)*100)</f>
        <v>15.384615384615385</v>
      </c>
      <c r="DQ31">
        <f>((7/13)*100)</f>
        <v>53.846153846153847</v>
      </c>
      <c r="DR31">
        <f>((9/13)*100)</f>
        <v>69.230769230769226</v>
      </c>
      <c r="DS31">
        <f>((2/13)*100)</f>
        <v>15.384615384615385</v>
      </c>
      <c r="DT31">
        <f>((5/13)*100)</f>
        <v>38.461538461538467</v>
      </c>
      <c r="DU31">
        <f>((7/13)*100)</f>
        <v>53.846153846153847</v>
      </c>
      <c r="DV31">
        <f>((6/13)*100)</f>
        <v>46.153846153846153</v>
      </c>
      <c r="DW31">
        <f>((5/13)*100)</f>
        <v>38.461538461538467</v>
      </c>
      <c r="DX31">
        <f>((5/13)*100)</f>
        <v>38.461538461538467</v>
      </c>
      <c r="DY31">
        <f>((9/14)*100)</f>
        <v>64.285714285714292</v>
      </c>
      <c r="DZ31">
        <f>((7/14)*100)</f>
        <v>50</v>
      </c>
      <c r="EA31">
        <f>((3/14)*100)</f>
        <v>21.428571428571427</v>
      </c>
    </row>
    <row r="32" spans="1:131" x14ac:dyDescent="0.25">
      <c r="A32">
        <v>176.527682</v>
      </c>
      <c r="B32">
        <v>7.464747</v>
      </c>
      <c r="C32">
        <v>166.557176</v>
      </c>
      <c r="D32">
        <v>10.441464</v>
      </c>
      <c r="E32">
        <v>175.472228</v>
      </c>
      <c r="F32">
        <v>7.2913129999999997</v>
      </c>
      <c r="G32">
        <v>187.64596499999999</v>
      </c>
      <c r="H32">
        <v>10.970304</v>
      </c>
      <c r="K32">
        <f>(13/200)</f>
        <v>6.5000000000000002E-2</v>
      </c>
      <c r="L32">
        <f>(13/200)</f>
        <v>6.5000000000000002E-2</v>
      </c>
      <c r="M32">
        <f>(10/200)</f>
        <v>0.05</v>
      </c>
      <c r="N32">
        <f>(11/200)</f>
        <v>5.5E-2</v>
      </c>
      <c r="P32">
        <f>(12/200)</f>
        <v>0.06</v>
      </c>
      <c r="Q32">
        <f>(12/200)</f>
        <v>0.06</v>
      </c>
      <c r="R32">
        <f>(13/200)</f>
        <v>6.5000000000000002E-2</v>
      </c>
      <c r="S32">
        <f>(14/200)</f>
        <v>7.0000000000000007E-2</v>
      </c>
      <c r="U32">
        <f>0.065+0.06</f>
        <v>0.125</v>
      </c>
      <c r="V32">
        <f>0.065+0.06</f>
        <v>0.125</v>
      </c>
      <c r="W32">
        <f>0.05+0.065</f>
        <v>0.115</v>
      </c>
      <c r="X32">
        <f>0.055+0.07</f>
        <v>0.125</v>
      </c>
      <c r="Z32">
        <f>SQRT((ABS($A$33-$A$32)^2+(ABS($B$33-$B$32)^2)))</f>
        <v>18.313734221082061</v>
      </c>
      <c r="AA32">
        <f>SQRT((ABS($C$33-$C$32)^2+(ABS($D$33-$D$32)^2)))</f>
        <v>15.282882338031282</v>
      </c>
      <c r="AB32">
        <f>SQRT((ABS($E$33-$E$32)^2+(ABS($F$33-$F$32)^2)))</f>
        <v>16.88737543613183</v>
      </c>
      <c r="AC32">
        <f>SQRT((ABS($G$33-$G$32)^2+(ABS($H$33-$H$32)^2)))</f>
        <v>18.87407209851466</v>
      </c>
      <c r="AJ32">
        <f>1/0.125</f>
        <v>8</v>
      </c>
      <c r="AK32">
        <f>1/0.125</f>
        <v>8</v>
      </c>
      <c r="AL32">
        <f>1/0.115</f>
        <v>8.695652173913043</v>
      </c>
      <c r="AM32">
        <f>1/0.125</f>
        <v>8</v>
      </c>
      <c r="AO32">
        <f t="shared" si="9"/>
        <v>146.50987376865649</v>
      </c>
      <c r="AP32">
        <f t="shared" si="10"/>
        <v>122.26305870425026</v>
      </c>
      <c r="AQ32">
        <f t="shared" si="11"/>
        <v>146.84674292288548</v>
      </c>
      <c r="AR32">
        <f t="shared" si="12"/>
        <v>150.99257678811728</v>
      </c>
      <c r="AV32">
        <f>((0.065/0.125)*100)</f>
        <v>52</v>
      </c>
      <c r="AW32">
        <f>((0.065/0.125)*100)</f>
        <v>52</v>
      </c>
      <c r="AX32">
        <f>((0.05/0.115)*100)</f>
        <v>43.478260869565219</v>
      </c>
      <c r="AY32">
        <f>((0.055/0.125)*100)</f>
        <v>44</v>
      </c>
      <c r="BA32">
        <f>((0.06/0.125)*100)</f>
        <v>48</v>
      </c>
      <c r="BB32">
        <f>((0.06/0.125)*100)</f>
        <v>48</v>
      </c>
      <c r="BC32">
        <f>((0.065/0.115)*100)</f>
        <v>56.521739130434781</v>
      </c>
      <c r="BD32">
        <f>((0.07/0.125)*100)</f>
        <v>56.000000000000007</v>
      </c>
      <c r="BF32">
        <f>ABS($B$32-$D$32)</f>
        <v>2.9767169999999998</v>
      </c>
      <c r="BG32">
        <f>ABS($F$32-$H$32)</f>
        <v>3.6789910000000008</v>
      </c>
      <c r="BL32">
        <f>SQRT((ABS($A$32-$E$32)^2+(ABS($B$32-$F$32)^2)))</f>
        <v>1.0696085725497879</v>
      </c>
      <c r="BM32">
        <f>SQRT((ABS($C$32-$G$33)^2+(ABS($D$32-$H$33)^2)))</f>
        <v>2.2413490079398652</v>
      </c>
      <c r="BO32">
        <f>SQRT((ABS($A$32-$G$32)^2+(ABS($B$32-$H$32)^2)))</f>
        <v>11.657836280731422</v>
      </c>
      <c r="BP32">
        <f>SQRT((ABS($C$32-$E$32)^2+(ABS($D$32-$F$32)^2)))</f>
        <v>9.4552421167046301</v>
      </c>
      <c r="BR32">
        <f>DEGREES(ACOS((8.61085258433078^2+16.6561107146083^2-8.70123240377752^2)/(2*8.61085258433078*16.6561107146083)))</f>
        <v>15.907938414308942</v>
      </c>
      <c r="BS32">
        <f>DEGREES(ACOS((19.0403346075498^2+27.5344807199314^2-9.26410525729953^2)/(2*19.0403346075498*27.5344807199314)))</f>
        <v>9.2630480041196464</v>
      </c>
      <c r="BU32">
        <v>13</v>
      </c>
      <c r="BV32">
        <v>1</v>
      </c>
      <c r="BW32">
        <v>6</v>
      </c>
      <c r="BX32">
        <v>10</v>
      </c>
      <c r="BY32">
        <v>13</v>
      </c>
      <c r="BZ32">
        <v>0</v>
      </c>
      <c r="CA32">
        <v>7</v>
      </c>
      <c r="CB32">
        <v>1</v>
      </c>
      <c r="CC32">
        <v>10</v>
      </c>
      <c r="CD32">
        <v>3</v>
      </c>
      <c r="CE32">
        <v>7</v>
      </c>
      <c r="CF32">
        <v>3</v>
      </c>
      <c r="CG32">
        <v>11</v>
      </c>
      <c r="CH32">
        <v>10</v>
      </c>
      <c r="CI32">
        <v>1</v>
      </c>
      <c r="CJ32">
        <v>3</v>
      </c>
      <c r="CL32">
        <v>12</v>
      </c>
      <c r="CM32">
        <v>0</v>
      </c>
      <c r="CN32">
        <v>6</v>
      </c>
      <c r="CO32">
        <v>11</v>
      </c>
      <c r="CP32">
        <v>12</v>
      </c>
      <c r="CQ32">
        <v>0</v>
      </c>
      <c r="CR32">
        <v>7</v>
      </c>
      <c r="CS32">
        <v>2</v>
      </c>
      <c r="CT32">
        <v>13</v>
      </c>
      <c r="CU32">
        <v>6</v>
      </c>
      <c r="CV32">
        <v>7</v>
      </c>
      <c r="CW32">
        <v>5</v>
      </c>
      <c r="CX32">
        <v>14</v>
      </c>
      <c r="CY32">
        <v>11</v>
      </c>
      <c r="CZ32">
        <v>2</v>
      </c>
      <c r="DA32">
        <v>5</v>
      </c>
      <c r="DC32">
        <f>((1/13)*100)</f>
        <v>7.6923076923076925</v>
      </c>
      <c r="DD32">
        <f>((6/13)*100)</f>
        <v>46.153846153846153</v>
      </c>
      <c r="DE32">
        <f>((10/13)*100)</f>
        <v>76.923076923076934</v>
      </c>
      <c r="DF32">
        <f>((0/13)*100)</f>
        <v>0</v>
      </c>
      <c r="DG32">
        <f>((7/13)*100)</f>
        <v>53.846153846153847</v>
      </c>
      <c r="DH32">
        <f>((1/13)*100)</f>
        <v>7.6923076923076925</v>
      </c>
      <c r="DI32">
        <f>((3/10)*100)</f>
        <v>30</v>
      </c>
      <c r="DJ32">
        <f>((7/10)*100)</f>
        <v>70</v>
      </c>
      <c r="DK32">
        <f>((3/10)*100)</f>
        <v>30</v>
      </c>
      <c r="DL32">
        <f>((10/11)*100)</f>
        <v>90.909090909090907</v>
      </c>
      <c r="DM32">
        <f>((1/11)*100)</f>
        <v>9.0909090909090917</v>
      </c>
      <c r="DN32">
        <f>((3/11)*100)</f>
        <v>27.27272727272727</v>
      </c>
      <c r="DP32">
        <f>((0/12)*100)</f>
        <v>0</v>
      </c>
      <c r="DQ32">
        <f>((6/12)*100)</f>
        <v>50</v>
      </c>
      <c r="DR32">
        <f>((11/12)*100)</f>
        <v>91.666666666666657</v>
      </c>
      <c r="DS32">
        <f>((0/12)*100)</f>
        <v>0</v>
      </c>
      <c r="DT32">
        <f>((7/12)*100)</f>
        <v>58.333333333333336</v>
      </c>
      <c r="DU32">
        <f>((2/12)*100)</f>
        <v>16.666666666666664</v>
      </c>
      <c r="DV32">
        <f>((6/13)*100)</f>
        <v>46.153846153846153</v>
      </c>
      <c r="DW32">
        <f>((7/13)*100)</f>
        <v>53.846153846153847</v>
      </c>
      <c r="DX32">
        <f>((5/13)*100)</f>
        <v>38.461538461538467</v>
      </c>
      <c r="DY32">
        <f>((11/14)*100)</f>
        <v>78.571428571428569</v>
      </c>
      <c r="DZ32">
        <f>((2/14)*100)</f>
        <v>14.285714285714285</v>
      </c>
      <c r="EA32">
        <f>((5/14)*100)</f>
        <v>35.714285714285715</v>
      </c>
    </row>
    <row r="33" spans="1:131" x14ac:dyDescent="0.25">
      <c r="A33">
        <v>158.24303500000002</v>
      </c>
      <c r="B33">
        <v>8.4965150000000005</v>
      </c>
      <c r="C33">
        <v>151.27429800000002</v>
      </c>
      <c r="D33">
        <v>10.452978999999999</v>
      </c>
      <c r="E33">
        <v>158.58485300000001</v>
      </c>
      <c r="F33">
        <v>7.2874749999999997</v>
      </c>
      <c r="G33">
        <v>168.787024</v>
      </c>
      <c r="H33">
        <v>10.214696999999999</v>
      </c>
      <c r="K33">
        <f>(13/200)</f>
        <v>6.5000000000000002E-2</v>
      </c>
      <c r="L33">
        <f>(13/200)</f>
        <v>6.5000000000000002E-2</v>
      </c>
      <c r="M33">
        <f>(13/200)</f>
        <v>6.5000000000000002E-2</v>
      </c>
      <c r="N33">
        <f>(17/200)</f>
        <v>8.5000000000000006E-2</v>
      </c>
      <c r="P33">
        <f>(13/200)</f>
        <v>6.5000000000000002E-2</v>
      </c>
      <c r="Q33">
        <f>(15/200)</f>
        <v>7.4999999999999997E-2</v>
      </c>
      <c r="R33">
        <f>(17/200)</f>
        <v>8.5000000000000006E-2</v>
      </c>
      <c r="S33">
        <f>(12/200)</f>
        <v>0.06</v>
      </c>
      <c r="U33">
        <f>0.065+0.065</f>
        <v>0.13</v>
      </c>
      <c r="V33">
        <f>0.065+0.075</f>
        <v>0.14000000000000001</v>
      </c>
      <c r="W33">
        <f>0.065+0.085</f>
        <v>0.15000000000000002</v>
      </c>
      <c r="X33">
        <f>0.085+0.06</f>
        <v>0.14500000000000002</v>
      </c>
      <c r="Z33">
        <f>SQRT((ABS($A$34-$A$33)^2+(ABS($B$34-$B$33)^2)))</f>
        <v>24.643223194626508</v>
      </c>
      <c r="AA33">
        <f>SQRT((ABS($C$34-$C$33)^2+(ABS($D$34-$D$33)^2)))</f>
        <v>27.484677018168878</v>
      </c>
      <c r="AB33">
        <f>SQRT((ABS($E$34-$E$33)^2+(ABS($F$34-$F$33)^2)))</f>
        <v>25.200054514683291</v>
      </c>
      <c r="AC33">
        <f>SQRT((ABS($G$34-$G$33)^2+(ABS($H$34-$H$33)^2)))</f>
        <v>16.616808371501971</v>
      </c>
      <c r="AJ33">
        <f>1/0.13</f>
        <v>7.6923076923076916</v>
      </c>
      <c r="AK33">
        <f>1/0.14</f>
        <v>7.1428571428571423</v>
      </c>
      <c r="AL33">
        <f>1/0.15</f>
        <v>6.666666666666667</v>
      </c>
      <c r="AM33">
        <f>1/0.145</f>
        <v>6.8965517241379315</v>
      </c>
      <c r="AO33">
        <f t="shared" si="9"/>
        <v>189.56325534328082</v>
      </c>
      <c r="AP33">
        <f t="shared" si="10"/>
        <v>196.31912155834911</v>
      </c>
      <c r="AQ33">
        <f t="shared" si="11"/>
        <v>168.00036343122193</v>
      </c>
      <c r="AR33">
        <f t="shared" si="12"/>
        <v>114.59867842415152</v>
      </c>
      <c r="AV33">
        <f>((0.065/0.13)*100)</f>
        <v>50</v>
      </c>
      <c r="AW33">
        <f>((0.065/0.14)*100)</f>
        <v>46.428571428571423</v>
      </c>
      <c r="AX33">
        <f>((0.065/0.15)*100)</f>
        <v>43.333333333333336</v>
      </c>
      <c r="AY33">
        <f>((0.085/0.145)*100)</f>
        <v>58.62068965517242</v>
      </c>
      <c r="BA33">
        <f>((0.065/0.13)*100)</f>
        <v>50</v>
      </c>
      <c r="BB33">
        <f>((0.075/0.14)*100)</f>
        <v>53.571428571428569</v>
      </c>
      <c r="BC33">
        <f>((0.085/0.15)*100)</f>
        <v>56.666666666666679</v>
      </c>
      <c r="BD33">
        <f>((0.06/0.145)*100)</f>
        <v>41.379310344827587</v>
      </c>
      <c r="BF33">
        <f>ABS($B$33-$D$33)</f>
        <v>1.9564639999999986</v>
      </c>
      <c r="BG33">
        <f>ABS($F$33-$H$33)</f>
        <v>2.9272219999999995</v>
      </c>
      <c r="BL33">
        <f>SQRT((ABS($A$33-$E$33)^2+(ABS($B$33-$F$33)^2)))</f>
        <v>1.2564303668425061</v>
      </c>
      <c r="BM33">
        <f>SQRT((ABS($C$33-$G$34)^2+(ABS($D$33-$H$34)^2)))</f>
        <v>0.89804031818286434</v>
      </c>
      <c r="BO33">
        <f>SQRT((ABS($A$33-$G$33)^2+(ABS($B$33-$H$33)^2)))</f>
        <v>10.683063859082965</v>
      </c>
      <c r="BP33">
        <f>SQRT((ABS($C$33-$E$33)^2+(ABS($D$33-$F$33)^2)))</f>
        <v>7.9664691038151219</v>
      </c>
      <c r="BR33">
        <f>DEGREES(ACOS((8.77935600618046^2+18.6854180087706^2-10.4321844750608^2)/(2*8.77935600618046*18.6854180087706)))</f>
        <v>14.673291205524226</v>
      </c>
      <c r="BS33">
        <f>DEGREES(ACOS((12.4513134879943^2+22.4020242092633^2-10.7109716928632^2)/(2*12.4513134879943*22.4020242092633)))</f>
        <v>13.628873693098793</v>
      </c>
      <c r="BU33">
        <v>13</v>
      </c>
      <c r="BV33">
        <v>0</v>
      </c>
      <c r="BW33">
        <v>3</v>
      </c>
      <c r="BX33">
        <v>13</v>
      </c>
      <c r="BY33">
        <v>13</v>
      </c>
      <c r="BZ33">
        <v>1</v>
      </c>
      <c r="CA33">
        <v>8</v>
      </c>
      <c r="CB33">
        <v>2</v>
      </c>
      <c r="CC33">
        <v>13</v>
      </c>
      <c r="CD33">
        <v>6</v>
      </c>
      <c r="CE33">
        <v>8</v>
      </c>
      <c r="CF33">
        <v>0</v>
      </c>
      <c r="CG33">
        <v>17</v>
      </c>
      <c r="CH33">
        <v>13</v>
      </c>
      <c r="CI33">
        <v>2</v>
      </c>
      <c r="CJ33">
        <v>3</v>
      </c>
      <c r="CL33">
        <v>13</v>
      </c>
      <c r="CM33">
        <v>0</v>
      </c>
      <c r="CN33">
        <v>6</v>
      </c>
      <c r="CO33">
        <v>12</v>
      </c>
      <c r="CP33">
        <v>15</v>
      </c>
      <c r="CQ33">
        <v>2</v>
      </c>
      <c r="CR33">
        <v>12</v>
      </c>
      <c r="CS33">
        <v>0</v>
      </c>
      <c r="CT33">
        <v>17</v>
      </c>
      <c r="CU33">
        <v>7</v>
      </c>
      <c r="CV33">
        <v>12</v>
      </c>
      <c r="CW33">
        <v>3</v>
      </c>
      <c r="CX33">
        <v>12</v>
      </c>
      <c r="CY33">
        <v>12</v>
      </c>
      <c r="CZ33">
        <v>0</v>
      </c>
      <c r="DA33">
        <v>5</v>
      </c>
      <c r="DC33">
        <f>((0/13)*100)</f>
        <v>0</v>
      </c>
      <c r="DD33">
        <f>((3/13)*100)</f>
        <v>23.076923076923077</v>
      </c>
      <c r="DE33">
        <f>((13/13)*100)</f>
        <v>100</v>
      </c>
      <c r="DF33">
        <f>((1/13)*100)</f>
        <v>7.6923076923076925</v>
      </c>
      <c r="DG33">
        <f>((8/13)*100)</f>
        <v>61.53846153846154</v>
      </c>
      <c r="DH33">
        <f>((2/13)*100)</f>
        <v>15.384615384615385</v>
      </c>
      <c r="DI33">
        <f>((6/13)*100)</f>
        <v>46.153846153846153</v>
      </c>
      <c r="DJ33">
        <f>((8/13)*100)</f>
        <v>61.53846153846154</v>
      </c>
      <c r="DK33">
        <f>((0/13)*100)</f>
        <v>0</v>
      </c>
      <c r="DL33">
        <f>((13/17)*100)</f>
        <v>76.470588235294116</v>
      </c>
      <c r="DM33">
        <f>((2/17)*100)</f>
        <v>11.76470588235294</v>
      </c>
      <c r="DN33">
        <f>((3/17)*100)</f>
        <v>17.647058823529413</v>
      </c>
      <c r="DP33">
        <f>((0/13)*100)</f>
        <v>0</v>
      </c>
      <c r="DQ33">
        <f>((6/13)*100)</f>
        <v>46.153846153846153</v>
      </c>
      <c r="DR33">
        <f>((12/13)*100)</f>
        <v>92.307692307692307</v>
      </c>
      <c r="DS33">
        <f>((2/15)*100)</f>
        <v>13.333333333333334</v>
      </c>
      <c r="DT33">
        <f>((12/15)*100)</f>
        <v>80</v>
      </c>
      <c r="DU33">
        <f>((0/15)*100)</f>
        <v>0</v>
      </c>
      <c r="DV33">
        <f>((7/17)*100)</f>
        <v>41.17647058823529</v>
      </c>
      <c r="DW33">
        <f>((12/17)*100)</f>
        <v>70.588235294117652</v>
      </c>
      <c r="DX33">
        <f>((3/17)*100)</f>
        <v>17.647058823529413</v>
      </c>
      <c r="DY33">
        <f>((12/12)*100)</f>
        <v>100</v>
      </c>
      <c r="DZ33">
        <f>((0/12)*100)</f>
        <v>0</v>
      </c>
      <c r="EA33">
        <f>((5/12)*100)</f>
        <v>41.666666666666671</v>
      </c>
    </row>
    <row r="34" spans="1:131" x14ac:dyDescent="0.25">
      <c r="A34">
        <v>133.59984200000002</v>
      </c>
      <c r="B34">
        <v>8.4579380000000004</v>
      </c>
      <c r="C34">
        <v>123.78969600000001</v>
      </c>
      <c r="D34">
        <v>10.388763000000001</v>
      </c>
      <c r="E34">
        <v>133.384953</v>
      </c>
      <c r="F34">
        <v>7.3757219999999997</v>
      </c>
      <c r="G34">
        <v>152.172177</v>
      </c>
      <c r="H34">
        <v>10.47</v>
      </c>
      <c r="K34">
        <f>(15/200)</f>
        <v>7.4999999999999997E-2</v>
      </c>
      <c r="L34">
        <f>(15/200)</f>
        <v>7.4999999999999997E-2</v>
      </c>
      <c r="M34">
        <f>(13/200)</f>
        <v>6.5000000000000002E-2</v>
      </c>
      <c r="N34">
        <f>(12/200)</f>
        <v>0.06</v>
      </c>
      <c r="P34">
        <f>(14/200)</f>
        <v>7.0000000000000007E-2</v>
      </c>
      <c r="Q34">
        <f>(13/200)</f>
        <v>6.5000000000000002E-2</v>
      </c>
      <c r="R34">
        <f>(15/200)</f>
        <v>7.4999999999999997E-2</v>
      </c>
      <c r="S34">
        <f>(16/200)</f>
        <v>0.08</v>
      </c>
      <c r="U34">
        <f>0.075+0.07</f>
        <v>0.14500000000000002</v>
      </c>
      <c r="V34">
        <f>0.075+0.065</f>
        <v>0.14000000000000001</v>
      </c>
      <c r="W34">
        <f>0.065+0.075</f>
        <v>0.14000000000000001</v>
      </c>
      <c r="X34">
        <f>0.06+0.08</f>
        <v>0.14000000000000001</v>
      </c>
      <c r="Z34">
        <f>SQRT((ABS($A$35-$A$34)^2+(ABS($B$35-$B$34)^2)))</f>
        <v>20.321351676089002</v>
      </c>
      <c r="AA34">
        <f>SQRT((ABS($C$35-$C$34)^2+(ABS($D$35-$D$34)^2)))</f>
        <v>21.999972566421533</v>
      </c>
      <c r="AB34">
        <f>SQRT((ABS($E$35-$E$34)^2+(ABS($F$35-$F$34)^2)))</f>
        <v>20.754546403194297</v>
      </c>
      <c r="AC34">
        <f>SQRT((ABS($G$35-$G$34)^2+(ABS($H$35-$H$34)^2)))</f>
        <v>27.534480719931384</v>
      </c>
      <c r="AJ34">
        <f>1/0.145</f>
        <v>6.8965517241379315</v>
      </c>
      <c r="AK34">
        <f>1/0.14</f>
        <v>7.1428571428571423</v>
      </c>
      <c r="AL34">
        <f>1/0.14</f>
        <v>7.1428571428571423</v>
      </c>
      <c r="AM34">
        <f>1/0.14</f>
        <v>7.1428571428571423</v>
      </c>
      <c r="AO34">
        <f t="shared" si="9"/>
        <v>140.14725293854482</v>
      </c>
      <c r="AP34">
        <f t="shared" si="10"/>
        <v>157.14266118872521</v>
      </c>
      <c r="AQ34">
        <f t="shared" si="11"/>
        <v>148.2467600228164</v>
      </c>
      <c r="AR34">
        <f t="shared" si="12"/>
        <v>196.67486228522415</v>
      </c>
      <c r="AV34">
        <f>((0.075/0.145)*100)</f>
        <v>51.724137931034484</v>
      </c>
      <c r="AW34">
        <f>((0.075/0.14)*100)</f>
        <v>53.571428571428569</v>
      </c>
      <c r="AX34">
        <f>((0.065/0.14)*100)</f>
        <v>46.428571428571423</v>
      </c>
      <c r="AY34">
        <f>((0.06/0.14)*100)</f>
        <v>42.857142857142847</v>
      </c>
      <c r="BA34">
        <f>((0.07/0.145)*100)</f>
        <v>48.275862068965523</v>
      </c>
      <c r="BB34">
        <f>((0.065/0.14)*100)</f>
        <v>46.428571428571423</v>
      </c>
      <c r="BC34">
        <f>((0.075/0.14)*100)</f>
        <v>53.571428571428569</v>
      </c>
      <c r="BD34">
        <f>((0.08/0.14)*100)</f>
        <v>57.142857142857139</v>
      </c>
      <c r="BF34">
        <f>ABS($B$34-$D$34)</f>
        <v>1.9308250000000005</v>
      </c>
      <c r="BG34">
        <f>ABS($F$34-$H$34)</f>
        <v>3.094278000000001</v>
      </c>
      <c r="BL34">
        <f>SQRT((ABS($A$34-$E$34)^2+(ABS($B$34-$F$34)^2)))</f>
        <v>1.1033443492296562</v>
      </c>
      <c r="BM34">
        <f>SQRT((ABS($C$34-$G$35)^2+(ABS($D$34-$H$35)^2)))</f>
        <v>0.84889145724350246</v>
      </c>
      <c r="BO34">
        <f>SQRT((ABS($A$34-$G$34)^2+(ABS($B$34-$H$34)^2)))</f>
        <v>18.681006954767412</v>
      </c>
      <c r="BP34">
        <f>SQRT((ABS($C$34-$E$34)^2+(ABS($D$34-$F$34)^2)))</f>
        <v>10.057205027428337</v>
      </c>
      <c r="BR34">
        <f>DEGREES(ACOS((8.96917917273175^2+17.690640609359^2-10.5786488008801^2)/(2*8.96917917273175*17.690640609359)))</f>
        <v>27.495237068301815</v>
      </c>
      <c r="BS34">
        <f>DEGREES(ACOS((12.2751475075863^2+20.142981695842^2-8.61085258433078^2)/(2*12.2751475075863*20.142981695842)))</f>
        <v>12.77640433353632</v>
      </c>
      <c r="BU34">
        <v>15</v>
      </c>
      <c r="BV34">
        <v>2</v>
      </c>
      <c r="BW34">
        <v>6</v>
      </c>
      <c r="BX34">
        <v>9</v>
      </c>
      <c r="BY34">
        <v>15</v>
      </c>
      <c r="BZ34">
        <v>1</v>
      </c>
      <c r="CA34">
        <v>8</v>
      </c>
      <c r="CB34">
        <v>4</v>
      </c>
      <c r="CC34">
        <v>13</v>
      </c>
      <c r="CD34">
        <v>5</v>
      </c>
      <c r="CE34">
        <v>8</v>
      </c>
      <c r="CF34">
        <v>2</v>
      </c>
      <c r="CG34">
        <v>12</v>
      </c>
      <c r="CH34">
        <v>9</v>
      </c>
      <c r="CI34">
        <v>4</v>
      </c>
      <c r="CJ34">
        <v>0</v>
      </c>
      <c r="CL34">
        <v>14</v>
      </c>
      <c r="CM34">
        <v>2</v>
      </c>
      <c r="CN34">
        <v>7</v>
      </c>
      <c r="CO34">
        <v>10</v>
      </c>
      <c r="CP34">
        <v>13</v>
      </c>
      <c r="CQ34">
        <v>0</v>
      </c>
      <c r="CR34">
        <v>8</v>
      </c>
      <c r="CS34">
        <v>5</v>
      </c>
      <c r="CT34">
        <v>15</v>
      </c>
      <c r="CU34">
        <v>6</v>
      </c>
      <c r="CV34">
        <v>8</v>
      </c>
      <c r="CW34">
        <v>3</v>
      </c>
      <c r="CX34">
        <v>16</v>
      </c>
      <c r="CY34">
        <v>10</v>
      </c>
      <c r="CZ34">
        <v>5</v>
      </c>
      <c r="DA34">
        <v>3</v>
      </c>
      <c r="DC34">
        <f>((2/15)*100)</f>
        <v>13.333333333333334</v>
      </c>
      <c r="DD34">
        <f>((6/15)*100)</f>
        <v>40</v>
      </c>
      <c r="DE34">
        <f>((9/15)*100)</f>
        <v>60</v>
      </c>
      <c r="DF34">
        <f>((1/15)*100)</f>
        <v>6.666666666666667</v>
      </c>
      <c r="DG34">
        <f>((8/15)*100)</f>
        <v>53.333333333333336</v>
      </c>
      <c r="DH34">
        <f>((4/15)*100)</f>
        <v>26.666666666666668</v>
      </c>
      <c r="DI34">
        <f>((5/13)*100)</f>
        <v>38.461538461538467</v>
      </c>
      <c r="DJ34">
        <f>((8/13)*100)</f>
        <v>61.53846153846154</v>
      </c>
      <c r="DK34">
        <f>((2/13)*100)</f>
        <v>15.384615384615385</v>
      </c>
      <c r="DL34">
        <f>((9/12)*100)</f>
        <v>75</v>
      </c>
      <c r="DM34">
        <f>((4/12)*100)</f>
        <v>33.333333333333329</v>
      </c>
      <c r="DN34">
        <f>((0/12)*100)</f>
        <v>0</v>
      </c>
      <c r="DP34">
        <f>((2/14)*100)</f>
        <v>14.285714285714285</v>
      </c>
      <c r="DQ34">
        <f>((7/14)*100)</f>
        <v>50</v>
      </c>
      <c r="DR34">
        <f>((10/14)*100)</f>
        <v>71.428571428571431</v>
      </c>
      <c r="DS34">
        <f>((0/13)*100)</f>
        <v>0</v>
      </c>
      <c r="DT34">
        <f>((8/13)*100)</f>
        <v>61.53846153846154</v>
      </c>
      <c r="DU34">
        <f>((5/13)*100)</f>
        <v>38.461538461538467</v>
      </c>
      <c r="DV34">
        <f>((6/15)*100)</f>
        <v>40</v>
      </c>
      <c r="DW34">
        <f>((8/15)*100)</f>
        <v>53.333333333333336</v>
      </c>
      <c r="DX34">
        <f>((3/15)*100)</f>
        <v>20</v>
      </c>
      <c r="DY34">
        <f>((10/16)*100)</f>
        <v>62.5</v>
      </c>
      <c r="DZ34">
        <f>((5/16)*100)</f>
        <v>31.25</v>
      </c>
      <c r="EA34">
        <f>((3/16)*100)</f>
        <v>18.75</v>
      </c>
    </row>
    <row r="35" spans="1:131" x14ac:dyDescent="0.25">
      <c r="A35">
        <v>113.28912400000002</v>
      </c>
      <c r="B35">
        <v>7.8006190000000002</v>
      </c>
      <c r="C35">
        <v>101.79381600000001</v>
      </c>
      <c r="D35">
        <v>9.9644329999999997</v>
      </c>
      <c r="E35">
        <v>112.63190800000001</v>
      </c>
      <c r="F35">
        <v>7.1260830000000004</v>
      </c>
      <c r="G35">
        <v>124.63773</v>
      </c>
      <c r="H35">
        <v>10.426907999999999</v>
      </c>
      <c r="K35">
        <f>(14/200)</f>
        <v>7.0000000000000007E-2</v>
      </c>
      <c r="L35">
        <f>(15/200)</f>
        <v>7.4999999999999997E-2</v>
      </c>
      <c r="M35">
        <f>(13/200)</f>
        <v>6.5000000000000002E-2</v>
      </c>
      <c r="N35">
        <f>(14/200)</f>
        <v>7.0000000000000007E-2</v>
      </c>
      <c r="P35">
        <f>(14/200)</f>
        <v>7.0000000000000007E-2</v>
      </c>
      <c r="Q35">
        <f>(13/200)</f>
        <v>6.5000000000000002E-2</v>
      </c>
      <c r="R35">
        <f>(15/200)</f>
        <v>7.4999999999999997E-2</v>
      </c>
      <c r="S35">
        <f>(14/200)</f>
        <v>7.0000000000000007E-2</v>
      </c>
      <c r="U35">
        <f>0.07+0.07</f>
        <v>0.14000000000000001</v>
      </c>
      <c r="V35">
        <f>0.075+0.065</f>
        <v>0.14000000000000001</v>
      </c>
      <c r="W35">
        <f>0.065+0.075</f>
        <v>0.14000000000000001</v>
      </c>
      <c r="X35">
        <f>0.07+0.07</f>
        <v>0.14000000000000001</v>
      </c>
      <c r="Z35">
        <f>SQRT((ABS($A$36-$A$35)^2+(ABS($B$36-$B$35)^2)))</f>
        <v>22.142567638504374</v>
      </c>
      <c r="AA35">
        <f>SQRT((ABS($C$36-$C$35)^2+(ABS($D$36-$D$35)^2)))</f>
        <v>20.171164666672691</v>
      </c>
      <c r="AB35">
        <f>SQRT((ABS($E$36-$E$35)^2+(ABS($F$36-$F$35)^2)))</f>
        <v>22.28372897753238</v>
      </c>
      <c r="AC35">
        <f>SQRT((ABS($G$36-$G$35)^2+(ABS($H$36-$H$35)^2)))</f>
        <v>22.402024209263327</v>
      </c>
      <c r="AJ35">
        <f>1/0.14</f>
        <v>7.1428571428571423</v>
      </c>
      <c r="AK35">
        <f>1/0.14</f>
        <v>7.1428571428571423</v>
      </c>
      <c r="AL35">
        <f>1/0.14</f>
        <v>7.1428571428571423</v>
      </c>
      <c r="AM35">
        <f>1/0.14</f>
        <v>7.1428571428571423</v>
      </c>
      <c r="AO35">
        <f t="shared" si="9"/>
        <v>158.16119741788836</v>
      </c>
      <c r="AP35">
        <f t="shared" si="10"/>
        <v>144.07974761909063</v>
      </c>
      <c r="AQ35">
        <f t="shared" si="11"/>
        <v>159.16949269665986</v>
      </c>
      <c r="AR35">
        <f t="shared" si="12"/>
        <v>160.01445863759517</v>
      </c>
      <c r="AV35">
        <f>((0.07/0.14)*100)</f>
        <v>50</v>
      </c>
      <c r="AW35">
        <f>((0.075/0.14)*100)</f>
        <v>53.571428571428569</v>
      </c>
      <c r="AX35">
        <f>((0.065/0.14)*100)</f>
        <v>46.428571428571423</v>
      </c>
      <c r="AY35">
        <f>((0.07/0.14)*100)</f>
        <v>50</v>
      </c>
      <c r="BA35">
        <f>((0.07/0.14)*100)</f>
        <v>50</v>
      </c>
      <c r="BB35">
        <f>((0.065/0.14)*100)</f>
        <v>46.428571428571423</v>
      </c>
      <c r="BC35">
        <f>((0.075/0.14)*100)</f>
        <v>53.571428571428569</v>
      </c>
      <c r="BD35">
        <f>((0.07/0.14)*100)</f>
        <v>50</v>
      </c>
      <c r="BF35">
        <f>ABS($B$35-$D$35)</f>
        <v>2.1638139999999995</v>
      </c>
      <c r="BG35">
        <f>ABS($F$35-$H$35)</f>
        <v>3.3008249999999988</v>
      </c>
      <c r="BL35">
        <f>SQRT((ABS($A$35-$E$35)^2+(ABS($B$35-$F$35)^2)))</f>
        <v>0.94177050598965284</v>
      </c>
      <c r="BM35">
        <f>SQRT((ABS($C$35-$G$36)^2+(ABS($D$35-$H$36)^2)))</f>
        <v>0.50262094524302814</v>
      </c>
      <c r="BO35">
        <f>SQRT((ABS($A$35-$G$35)^2+(ABS($B$35-$H$35)^2)))</f>
        <v>11.648530038367792</v>
      </c>
      <c r="BP35">
        <f>SQRT((ABS($C$35-$E$35)^2+(ABS($D$35-$F$35)^2)))</f>
        <v>11.203591786697874</v>
      </c>
      <c r="BS35">
        <f>DEGREES(ACOS((8.70123240377752^2+16.9381184154376^2-8.77935600618046^2)/(2*8.70123240377752*16.9381184154376)))</f>
        <v>14.376702083761252</v>
      </c>
      <c r="BU35">
        <v>14</v>
      </c>
      <c r="BV35">
        <v>1</v>
      </c>
      <c r="BW35">
        <v>5</v>
      </c>
      <c r="BX35">
        <v>11</v>
      </c>
      <c r="BY35">
        <v>15</v>
      </c>
      <c r="BZ35">
        <v>2</v>
      </c>
      <c r="CA35">
        <v>8</v>
      </c>
      <c r="CB35">
        <v>4</v>
      </c>
      <c r="CC35">
        <v>13</v>
      </c>
      <c r="CD35">
        <v>6</v>
      </c>
      <c r="CE35">
        <v>8</v>
      </c>
      <c r="CF35">
        <v>2</v>
      </c>
      <c r="CG35">
        <v>14</v>
      </c>
      <c r="CH35">
        <v>11</v>
      </c>
      <c r="CI35">
        <v>4</v>
      </c>
      <c r="CJ35">
        <v>2</v>
      </c>
      <c r="CL35">
        <v>14</v>
      </c>
      <c r="CM35">
        <v>0</v>
      </c>
      <c r="CN35">
        <v>6</v>
      </c>
      <c r="CO35">
        <v>11</v>
      </c>
      <c r="CP35">
        <v>13</v>
      </c>
      <c r="CQ35">
        <v>0</v>
      </c>
      <c r="CR35">
        <v>8</v>
      </c>
      <c r="CS35">
        <v>3</v>
      </c>
      <c r="CT35">
        <v>15</v>
      </c>
      <c r="CU35">
        <v>6</v>
      </c>
      <c r="CV35">
        <v>8</v>
      </c>
      <c r="CW35">
        <v>3</v>
      </c>
      <c r="CX35">
        <v>14</v>
      </c>
      <c r="CY35">
        <v>11</v>
      </c>
      <c r="CZ35">
        <v>3</v>
      </c>
      <c r="DA35">
        <v>3</v>
      </c>
      <c r="DC35">
        <f>((1/14)*100)</f>
        <v>7.1428571428571423</v>
      </c>
      <c r="DD35">
        <f>((5/14)*100)</f>
        <v>35.714285714285715</v>
      </c>
      <c r="DE35">
        <f>((11/14)*100)</f>
        <v>78.571428571428569</v>
      </c>
      <c r="DF35">
        <f>((2/15)*100)</f>
        <v>13.333333333333334</v>
      </c>
      <c r="DG35">
        <f>((8/15)*100)</f>
        <v>53.333333333333336</v>
      </c>
      <c r="DH35">
        <f>((4/15)*100)</f>
        <v>26.666666666666668</v>
      </c>
      <c r="DI35">
        <f>((6/13)*100)</f>
        <v>46.153846153846153</v>
      </c>
      <c r="DJ35">
        <f>((8/13)*100)</f>
        <v>61.53846153846154</v>
      </c>
      <c r="DK35">
        <f>((2/13)*100)</f>
        <v>15.384615384615385</v>
      </c>
      <c r="DL35">
        <f>((11/14)*100)</f>
        <v>78.571428571428569</v>
      </c>
      <c r="DM35">
        <f>((4/14)*100)</f>
        <v>28.571428571428569</v>
      </c>
      <c r="DN35">
        <f>((2/14)*100)</f>
        <v>14.285714285714285</v>
      </c>
      <c r="DP35">
        <f>((0/14)*100)</f>
        <v>0</v>
      </c>
      <c r="DQ35">
        <f>((6/14)*100)</f>
        <v>42.857142857142854</v>
      </c>
      <c r="DR35">
        <f>((11/14)*100)</f>
        <v>78.571428571428569</v>
      </c>
      <c r="DS35">
        <f>((0/13)*100)</f>
        <v>0</v>
      </c>
      <c r="DT35">
        <f>((8/13)*100)</f>
        <v>61.53846153846154</v>
      </c>
      <c r="DU35">
        <f>((3/13)*100)</f>
        <v>23.076923076923077</v>
      </c>
      <c r="DV35">
        <f>((6/15)*100)</f>
        <v>40</v>
      </c>
      <c r="DW35">
        <f>((8/15)*100)</f>
        <v>53.333333333333336</v>
      </c>
      <c r="DX35">
        <f>((3/15)*100)</f>
        <v>20</v>
      </c>
      <c r="DY35">
        <f>((11/14)*100)</f>
        <v>78.571428571428569</v>
      </c>
      <c r="DZ35">
        <f t="shared" ref="DZ35:EA37" si="13">((3/14)*100)</f>
        <v>21.428571428571427</v>
      </c>
      <c r="EA35">
        <f t="shared" si="13"/>
        <v>21.428571428571427</v>
      </c>
    </row>
    <row r="36" spans="1:131" x14ac:dyDescent="0.25">
      <c r="A36">
        <v>91.146599000000009</v>
      </c>
      <c r="B36">
        <v>7.7571649999999996</v>
      </c>
      <c r="C36">
        <v>81.623144000000011</v>
      </c>
      <c r="D36">
        <v>10.105411999999999</v>
      </c>
      <c r="E36">
        <v>90.352062000000004</v>
      </c>
      <c r="F36">
        <v>6.7101030000000002</v>
      </c>
      <c r="G36">
        <v>102.246082</v>
      </c>
      <c r="H36">
        <v>9.7451539999999994</v>
      </c>
      <c r="K36">
        <f>(14/200)</f>
        <v>7.0000000000000007E-2</v>
      </c>
      <c r="L36">
        <f>(15/200)</f>
        <v>7.4999999999999997E-2</v>
      </c>
      <c r="M36">
        <f>(12/200)</f>
        <v>0.06</v>
      </c>
      <c r="N36">
        <f>(14/200)</f>
        <v>7.0000000000000007E-2</v>
      </c>
      <c r="P36">
        <f>(13/200)</f>
        <v>6.5000000000000002E-2</v>
      </c>
      <c r="Q36">
        <f>(13/200)</f>
        <v>6.5000000000000002E-2</v>
      </c>
      <c r="R36">
        <f>(15/200)</f>
        <v>7.4999999999999997E-2</v>
      </c>
      <c r="S36">
        <f>(14/200)</f>
        <v>7.0000000000000007E-2</v>
      </c>
      <c r="U36">
        <f>0.07+0.065</f>
        <v>0.13500000000000001</v>
      </c>
      <c r="V36">
        <f>0.075+0.065</f>
        <v>0.14000000000000001</v>
      </c>
      <c r="W36">
        <f>0.06+0.075</f>
        <v>0.13500000000000001</v>
      </c>
      <c r="X36">
        <f>0.07+0.07</f>
        <v>0.14000000000000001</v>
      </c>
      <c r="Z36">
        <f>SQRT((ABS($A$37-$A$36)^2+(ABS($B$37-$B$36)^2)))</f>
        <v>17.218112912884063</v>
      </c>
      <c r="AA36">
        <f>SQRT((ABS($C$37-$C$36)^2+(ABS($D$37-$D$36)^2)))</f>
        <v>17.390811327790836</v>
      </c>
      <c r="AB36">
        <f>SQRT((ABS($E$37-$E$36)^2+(ABS($F$37-$F$36)^2)))</f>
        <v>16.65611071460825</v>
      </c>
      <c r="AC36">
        <f>SQRT((ABS($G$37-$G$36)^2+(ABS($H$37-$H$36)^2)))</f>
        <v>20.142981695841971</v>
      </c>
      <c r="AJ36">
        <f>1/0.135</f>
        <v>7.4074074074074066</v>
      </c>
      <c r="AK36">
        <f>1/0.14</f>
        <v>7.1428571428571423</v>
      </c>
      <c r="AL36">
        <f>1/0.135</f>
        <v>7.4074074074074066</v>
      </c>
      <c r="AM36">
        <f>1/0.14</f>
        <v>7.1428571428571423</v>
      </c>
      <c r="AO36">
        <f t="shared" si="9"/>
        <v>127.54157713247453</v>
      </c>
      <c r="AP36">
        <f t="shared" si="10"/>
        <v>124.22008091279167</v>
      </c>
      <c r="AQ36">
        <f t="shared" si="11"/>
        <v>123.37859788598703</v>
      </c>
      <c r="AR36">
        <f t="shared" si="12"/>
        <v>143.87844068458548</v>
      </c>
      <c r="AV36">
        <f>((0.07/0.135)*100)</f>
        <v>51.851851851851848</v>
      </c>
      <c r="AW36">
        <f>((0.075/0.14)*100)</f>
        <v>53.571428571428569</v>
      </c>
      <c r="AX36">
        <f>((0.06/0.135)*100)</f>
        <v>44.444444444444443</v>
      </c>
      <c r="AY36">
        <f>((0.07/0.14)*100)</f>
        <v>50</v>
      </c>
      <c r="BA36">
        <f>((0.065/0.135)*100)</f>
        <v>48.148148148148145</v>
      </c>
      <c r="BB36">
        <f>((0.065/0.14)*100)</f>
        <v>46.428571428571423</v>
      </c>
      <c r="BC36">
        <f>((0.075/0.135)*100)</f>
        <v>55.55555555555555</v>
      </c>
      <c r="BD36">
        <f>((0.07/0.14)*100)</f>
        <v>50</v>
      </c>
      <c r="BF36">
        <f>ABS($B$36-$D$36)</f>
        <v>2.3482469999999998</v>
      </c>
      <c r="BG36">
        <f>ABS($F$36-$H$36)</f>
        <v>3.0350509999999993</v>
      </c>
      <c r="BL36">
        <f>SQRT((ABS($A$36-$E$36)^2+(ABS($B$36-$F$36)^2)))</f>
        <v>1.3143925883133272</v>
      </c>
      <c r="BM36">
        <f>SQRT((ABS($C$36-$G$37)^2+(ABS($D$36-$H$37)^2)))</f>
        <v>1.024369050885958</v>
      </c>
      <c r="BO36">
        <f>SQRT((ABS($A$36-$G$36)^2+(ABS($B$36-$H$36)^2)))</f>
        <v>11.276108510093801</v>
      </c>
      <c r="BP36">
        <f>SQRT((ABS($C$36-$E$36)^2+(ABS($D$36-$F$36)^2)))</f>
        <v>9.3660094307130013</v>
      </c>
      <c r="BS36">
        <f>DEGREES(ACOS((10.4321844750608^2+18.1045719810921^2-8.96917917273175^2)/(2*10.4321844750608*18.1045719810921)))</f>
        <v>19.460891079331493</v>
      </c>
      <c r="BU36">
        <v>14</v>
      </c>
      <c r="BV36">
        <v>1</v>
      </c>
      <c r="BW36">
        <v>6</v>
      </c>
      <c r="BX36">
        <v>10</v>
      </c>
      <c r="BY36">
        <v>15</v>
      </c>
      <c r="BZ36">
        <v>1</v>
      </c>
      <c r="CA36">
        <v>8</v>
      </c>
      <c r="CB36">
        <v>4</v>
      </c>
      <c r="CC36">
        <v>12</v>
      </c>
      <c r="CD36">
        <v>5</v>
      </c>
      <c r="CE36">
        <v>8</v>
      </c>
      <c r="CF36">
        <v>1</v>
      </c>
      <c r="CG36">
        <v>14</v>
      </c>
      <c r="CH36">
        <v>10</v>
      </c>
      <c r="CI36">
        <v>4</v>
      </c>
      <c r="CJ36">
        <v>2</v>
      </c>
      <c r="CL36">
        <v>13</v>
      </c>
      <c r="CM36">
        <v>0</v>
      </c>
      <c r="CN36">
        <v>6</v>
      </c>
      <c r="CO36">
        <v>10</v>
      </c>
      <c r="CP36">
        <v>13</v>
      </c>
      <c r="CQ36">
        <v>0</v>
      </c>
      <c r="CR36">
        <v>8</v>
      </c>
      <c r="CS36">
        <v>3</v>
      </c>
      <c r="CT36">
        <v>15</v>
      </c>
      <c r="CU36">
        <v>7</v>
      </c>
      <c r="CV36">
        <v>8</v>
      </c>
      <c r="CW36">
        <v>3</v>
      </c>
      <c r="CX36">
        <v>14</v>
      </c>
      <c r="CY36">
        <v>10</v>
      </c>
      <c r="CZ36">
        <v>3</v>
      </c>
      <c r="DA36">
        <v>3</v>
      </c>
      <c r="DC36">
        <f>((1/14)*100)</f>
        <v>7.1428571428571423</v>
      </c>
      <c r="DD36">
        <f>((6/14)*100)</f>
        <v>42.857142857142854</v>
      </c>
      <c r="DE36">
        <f>((10/14)*100)</f>
        <v>71.428571428571431</v>
      </c>
      <c r="DF36">
        <f>((1/15)*100)</f>
        <v>6.666666666666667</v>
      </c>
      <c r="DG36">
        <f>((8/15)*100)</f>
        <v>53.333333333333336</v>
      </c>
      <c r="DH36">
        <f>((4/15)*100)</f>
        <v>26.666666666666668</v>
      </c>
      <c r="DI36">
        <f>((5/12)*100)</f>
        <v>41.666666666666671</v>
      </c>
      <c r="DJ36">
        <f>((8/12)*100)</f>
        <v>66.666666666666657</v>
      </c>
      <c r="DK36">
        <f>((1/12)*100)</f>
        <v>8.3333333333333321</v>
      </c>
      <c r="DL36">
        <f>((10/14)*100)</f>
        <v>71.428571428571431</v>
      </c>
      <c r="DM36">
        <f>((4/14)*100)</f>
        <v>28.571428571428569</v>
      </c>
      <c r="DN36">
        <f>((2/14)*100)</f>
        <v>14.285714285714285</v>
      </c>
      <c r="DP36">
        <f>((0/13)*100)</f>
        <v>0</v>
      </c>
      <c r="DQ36">
        <f>((6/13)*100)</f>
        <v>46.153846153846153</v>
      </c>
      <c r="DR36">
        <f>((10/13)*100)</f>
        <v>76.923076923076934</v>
      </c>
      <c r="DS36">
        <f>((0/13)*100)</f>
        <v>0</v>
      </c>
      <c r="DT36">
        <f>((8/13)*100)</f>
        <v>61.53846153846154</v>
      </c>
      <c r="DU36">
        <f>((3/13)*100)</f>
        <v>23.076923076923077</v>
      </c>
      <c r="DV36">
        <f>((7/15)*100)</f>
        <v>46.666666666666664</v>
      </c>
      <c r="DW36">
        <f>((8/15)*100)</f>
        <v>53.333333333333336</v>
      </c>
      <c r="DX36">
        <f>((3/15)*100)</f>
        <v>20</v>
      </c>
      <c r="DY36">
        <f>((10/14)*100)</f>
        <v>71.428571428571431</v>
      </c>
      <c r="DZ36">
        <f t="shared" si="13"/>
        <v>21.428571428571427</v>
      </c>
      <c r="EA36">
        <f t="shared" si="13"/>
        <v>21.428571428571427</v>
      </c>
    </row>
    <row r="37" spans="1:131" x14ac:dyDescent="0.25">
      <c r="A37">
        <v>73.92865900000001</v>
      </c>
      <c r="B37">
        <v>7.68</v>
      </c>
      <c r="C37">
        <v>64.256931000000009</v>
      </c>
      <c r="D37">
        <v>9.1807689999999997</v>
      </c>
      <c r="E37">
        <v>73.698144000000013</v>
      </c>
      <c r="F37">
        <v>6.9803610000000003</v>
      </c>
      <c r="G37">
        <v>82.110362000000009</v>
      </c>
      <c r="H37">
        <v>9.2043289999999995</v>
      </c>
      <c r="K37">
        <f>(14/200)</f>
        <v>7.0000000000000007E-2</v>
      </c>
      <c r="L37">
        <f>(14/200)</f>
        <v>7.0000000000000007E-2</v>
      </c>
      <c r="M37">
        <f>(13/200)</f>
        <v>6.5000000000000002E-2</v>
      </c>
      <c r="N37">
        <f>(15/200)</f>
        <v>7.4999999999999997E-2</v>
      </c>
      <c r="P37">
        <f>(14/200)</f>
        <v>7.0000000000000007E-2</v>
      </c>
      <c r="Q37">
        <f>(14/200)</f>
        <v>7.0000000000000007E-2</v>
      </c>
      <c r="R37">
        <f>(19/200)</f>
        <v>9.5000000000000001E-2</v>
      </c>
      <c r="S37">
        <f>(14/200)</f>
        <v>7.0000000000000007E-2</v>
      </c>
      <c r="U37">
        <f>0.07+0.07</f>
        <v>0.14000000000000001</v>
      </c>
      <c r="V37">
        <f>0.07+0.07</f>
        <v>0.14000000000000001</v>
      </c>
      <c r="W37">
        <f>0.065+0.095</f>
        <v>0.16</v>
      </c>
      <c r="X37">
        <f>0.075+0.07</f>
        <v>0.14500000000000002</v>
      </c>
      <c r="Z37">
        <f>SQRT((ABS($A$38-$A$37)^2+(ABS($B$38-$B$37)^2)))</f>
        <v>18.048160415775602</v>
      </c>
      <c r="AA37">
        <f>SQRT((ABS($C$38-$C$37)^2+(ABS($D$38-$D$37)^2)))</f>
        <v>18.77102949702731</v>
      </c>
      <c r="AB37">
        <f>SQRT((ABS($E$38-$E$37)^2+(ABS($F$38-$F$37)^2)))</f>
        <v>18.685418008770618</v>
      </c>
      <c r="AC37">
        <f>SQRT((ABS($G$38-$G$37)^2+(ABS($H$38-$H$37)^2)))</f>
        <v>16.938118415437568</v>
      </c>
      <c r="AJ37">
        <f>1/0.14</f>
        <v>7.1428571428571423</v>
      </c>
      <c r="AK37">
        <f>1/0.14</f>
        <v>7.1428571428571423</v>
      </c>
      <c r="AL37">
        <f>1/0.16</f>
        <v>6.25</v>
      </c>
      <c r="AM37">
        <f>1/0.145</f>
        <v>6.8965517241379315</v>
      </c>
      <c r="AO37">
        <f t="shared" si="9"/>
        <v>128.91543154125429</v>
      </c>
      <c r="AP37">
        <f t="shared" si="10"/>
        <v>134.07878212162365</v>
      </c>
      <c r="AQ37">
        <f t="shared" si="11"/>
        <v>116.78386255481637</v>
      </c>
      <c r="AR37">
        <f t="shared" si="12"/>
        <v>116.81460976163838</v>
      </c>
      <c r="AV37">
        <f>((0.07/0.14)*100)</f>
        <v>50</v>
      </c>
      <c r="AW37">
        <f>((0.07/0.14)*100)</f>
        <v>50</v>
      </c>
      <c r="AX37">
        <f>((0.065/0.16)*100)</f>
        <v>40.625</v>
      </c>
      <c r="AY37">
        <f>((0.075/0.145)*100)</f>
        <v>51.724137931034484</v>
      </c>
      <c r="BA37">
        <f>((0.07/0.14)*100)</f>
        <v>50</v>
      </c>
      <c r="BB37">
        <f>((0.07/0.14)*100)</f>
        <v>50</v>
      </c>
      <c r="BC37">
        <f>((0.095/0.16)*100)</f>
        <v>59.375</v>
      </c>
      <c r="BD37">
        <f>((0.07/0.145)*100)</f>
        <v>48.275862068965523</v>
      </c>
      <c r="BF37">
        <f>ABS($B$37-$D$37)</f>
        <v>1.500769</v>
      </c>
      <c r="BG37">
        <f>ABS($F$37-$H$37)</f>
        <v>2.2239679999999993</v>
      </c>
      <c r="BL37">
        <f>SQRT((ABS($A$37-$E$37)^2+(ABS($B$37-$F$37)^2)))</f>
        <v>0.7366355242221202</v>
      </c>
      <c r="BM37">
        <f>SQRT((ABS($C$37-$G$38)^2+(ABS($D$37-$H$38)^2)))</f>
        <v>0.92169660039081391</v>
      </c>
      <c r="BO37">
        <f>SQRT((ABS($A$37-$G$37)^2+(ABS($B$37-$H$37)^2)))</f>
        <v>8.3224901850617989</v>
      </c>
      <c r="BP37">
        <f>SQRT((ABS($C$37-$E$37)^2+(ABS($D$37-$F$37)^2)))</f>
        <v>9.6942404693628834</v>
      </c>
      <c r="BU37">
        <v>14</v>
      </c>
      <c r="BV37">
        <v>1</v>
      </c>
      <c r="BW37">
        <v>5</v>
      </c>
      <c r="BX37">
        <v>10</v>
      </c>
      <c r="BY37">
        <v>14</v>
      </c>
      <c r="BZ37">
        <v>0</v>
      </c>
      <c r="CA37">
        <v>5</v>
      </c>
      <c r="CB37">
        <v>4</v>
      </c>
      <c r="CC37">
        <v>13</v>
      </c>
      <c r="CD37">
        <v>8</v>
      </c>
      <c r="CE37">
        <v>5</v>
      </c>
      <c r="CF37">
        <v>1</v>
      </c>
      <c r="CG37">
        <v>15</v>
      </c>
      <c r="CH37">
        <v>10</v>
      </c>
      <c r="CI37">
        <v>4</v>
      </c>
      <c r="CJ37">
        <v>1</v>
      </c>
      <c r="CL37">
        <v>14</v>
      </c>
      <c r="CM37">
        <v>0</v>
      </c>
      <c r="CN37">
        <v>7</v>
      </c>
      <c r="CO37">
        <v>10</v>
      </c>
      <c r="CP37">
        <v>14</v>
      </c>
      <c r="CQ37">
        <v>1</v>
      </c>
      <c r="CR37">
        <v>10</v>
      </c>
      <c r="CS37">
        <v>3</v>
      </c>
      <c r="CT37">
        <v>19</v>
      </c>
      <c r="CU37">
        <v>10</v>
      </c>
      <c r="CV37">
        <v>10</v>
      </c>
      <c r="CW37">
        <v>5</v>
      </c>
      <c r="CX37">
        <v>14</v>
      </c>
      <c r="CY37">
        <v>10</v>
      </c>
      <c r="CZ37">
        <v>3</v>
      </c>
      <c r="DA37">
        <v>3</v>
      </c>
      <c r="DC37">
        <f>((1/14)*100)</f>
        <v>7.1428571428571423</v>
      </c>
      <c r="DD37">
        <f>((5/14)*100)</f>
        <v>35.714285714285715</v>
      </c>
      <c r="DE37">
        <f>((10/14)*100)</f>
        <v>71.428571428571431</v>
      </c>
      <c r="DF37">
        <f>((0/14)*100)</f>
        <v>0</v>
      </c>
      <c r="DG37">
        <f>((5/14)*100)</f>
        <v>35.714285714285715</v>
      </c>
      <c r="DH37">
        <f>((4/14)*100)</f>
        <v>28.571428571428569</v>
      </c>
      <c r="DI37">
        <f>((8/13)*100)</f>
        <v>61.53846153846154</v>
      </c>
      <c r="DJ37">
        <f>((5/13)*100)</f>
        <v>38.461538461538467</v>
      </c>
      <c r="DK37">
        <f>((1/13)*100)</f>
        <v>7.6923076923076925</v>
      </c>
      <c r="DL37">
        <f>((10/15)*100)</f>
        <v>66.666666666666657</v>
      </c>
      <c r="DM37">
        <f>((4/15)*100)</f>
        <v>26.666666666666668</v>
      </c>
      <c r="DN37">
        <f>((1/15)*100)</f>
        <v>6.666666666666667</v>
      </c>
      <c r="DP37">
        <f>((0/14)*100)</f>
        <v>0</v>
      </c>
      <c r="DQ37">
        <f>((7/14)*100)</f>
        <v>50</v>
      </c>
      <c r="DR37">
        <f>((10/14)*100)</f>
        <v>71.428571428571431</v>
      </c>
      <c r="DS37">
        <f>((1/14)*100)</f>
        <v>7.1428571428571423</v>
      </c>
      <c r="DT37">
        <f>((10/14)*100)</f>
        <v>71.428571428571431</v>
      </c>
      <c r="DU37">
        <f>((3/14)*100)</f>
        <v>21.428571428571427</v>
      </c>
      <c r="DV37">
        <f>((10/19)*100)</f>
        <v>52.631578947368418</v>
      </c>
      <c r="DW37">
        <f>((10/19)*100)</f>
        <v>52.631578947368418</v>
      </c>
      <c r="DX37">
        <f>((5/19)*100)</f>
        <v>26.315789473684209</v>
      </c>
      <c r="DY37">
        <f>((10/14)*100)</f>
        <v>71.428571428571431</v>
      </c>
      <c r="DZ37">
        <f t="shared" si="13"/>
        <v>21.428571428571427</v>
      </c>
      <c r="EA37">
        <f t="shared" si="13"/>
        <v>21.428571428571427</v>
      </c>
    </row>
    <row r="38" spans="1:131" x14ac:dyDescent="0.25">
      <c r="A38">
        <v>55.885314000000001</v>
      </c>
      <c r="B38">
        <v>7.2631119999999996</v>
      </c>
      <c r="C38">
        <v>45.511885999999997</v>
      </c>
      <c r="D38">
        <v>10.168106999999999</v>
      </c>
      <c r="E38">
        <v>55.014827000000004</v>
      </c>
      <c r="F38">
        <v>6.7001609999999996</v>
      </c>
      <c r="G38">
        <v>65.172725</v>
      </c>
      <c r="H38">
        <v>9.0766249999999999</v>
      </c>
      <c r="K38">
        <f>(18/200)</f>
        <v>0.09</v>
      </c>
      <c r="L38">
        <f>(17/200)</f>
        <v>8.5000000000000006E-2</v>
      </c>
      <c r="M38">
        <f>(13/200)</f>
        <v>6.5000000000000002E-2</v>
      </c>
      <c r="N38">
        <f>(13/200)</f>
        <v>6.5000000000000002E-2</v>
      </c>
      <c r="P38">
        <f>(15/200)</f>
        <v>7.4999999999999997E-2</v>
      </c>
      <c r="Q38">
        <f>(19/200)</f>
        <v>9.5000000000000001E-2</v>
      </c>
      <c r="R38">
        <f>(18/200)</f>
        <v>0.09</v>
      </c>
      <c r="S38">
        <f>(17/200)</f>
        <v>8.5000000000000006E-2</v>
      </c>
      <c r="U38">
        <f>0.09+0.075</f>
        <v>0.16499999999999998</v>
      </c>
      <c r="V38">
        <f>0.085+0.095</f>
        <v>0.18</v>
      </c>
      <c r="W38">
        <f>0.065+0.09</f>
        <v>0.155</v>
      </c>
      <c r="X38">
        <f>0.065+0.085</f>
        <v>0.15000000000000002</v>
      </c>
      <c r="Z38">
        <f>SQRT((ABS($A$39-$A$38)^2+(ABS($B$39-$B$38)^2)))</f>
        <v>21.325489168857537</v>
      </c>
      <c r="AA38">
        <f>SQRT((ABS($C$39-$C$38)^2+(ABS($D$39-$D$38)^2)))</f>
        <v>19.939941530278968</v>
      </c>
      <c r="AB38">
        <f>SQRT((ABS($E$39-$E$38)^2+(ABS($F$39-$F$38)^2)))</f>
        <v>17.690640609358979</v>
      </c>
      <c r="AC38">
        <f>SQRT((ABS($G$39-$G$38)^2+(ABS($H$39-$H$38)^2)))</f>
        <v>18.104571981092096</v>
      </c>
      <c r="AJ38">
        <f>1/0.165</f>
        <v>6.0606060606060606</v>
      </c>
      <c r="AK38">
        <f>1/0.18</f>
        <v>5.5555555555555554</v>
      </c>
      <c r="AL38">
        <f>1/0.155</f>
        <v>6.4516129032258069</v>
      </c>
      <c r="AM38">
        <f>1/0.15</f>
        <v>6.666666666666667</v>
      </c>
      <c r="AO38">
        <f t="shared" si="9"/>
        <v>129.24538890216689</v>
      </c>
      <c r="AP38">
        <f t="shared" si="10"/>
        <v>110.77745294599427</v>
      </c>
      <c r="AQ38">
        <f t="shared" si="11"/>
        <v>114.13316522167084</v>
      </c>
      <c r="AR38">
        <f t="shared" si="12"/>
        <v>120.69714654061396</v>
      </c>
      <c r="AV38">
        <f>((0.09/0.165)*100)</f>
        <v>54.54545454545454</v>
      </c>
      <c r="AW38">
        <f>((0.085/0.18)*100)</f>
        <v>47.222222222222229</v>
      </c>
      <c r="AX38">
        <f>((0.065/0.155)*100)</f>
        <v>41.935483870967744</v>
      </c>
      <c r="AY38">
        <f>((0.065/0.15)*100)</f>
        <v>43.333333333333336</v>
      </c>
      <c r="BA38">
        <f>((0.075/0.165)*100)</f>
        <v>45.454545454545453</v>
      </c>
      <c r="BB38">
        <f>((0.095/0.18)*100)</f>
        <v>52.777777777777779</v>
      </c>
      <c r="BC38">
        <f>((0.09/0.155)*100)</f>
        <v>58.064516129032249</v>
      </c>
      <c r="BD38">
        <f>((0.085/0.15)*100)</f>
        <v>56.666666666666679</v>
      </c>
      <c r="BF38">
        <f>ABS($B$38-$D$38)</f>
        <v>2.9049949999999995</v>
      </c>
      <c r="BG38">
        <f>ABS($F$38-$H$38)</f>
        <v>2.3764640000000004</v>
      </c>
      <c r="BL38">
        <f>SQRT((ABS($A$38-$E$38)^2+(ABS($B$38-$F$38)^2)))</f>
        <v>1.0366587893661032</v>
      </c>
      <c r="BM38">
        <f>SQRT((ABS($C$38-$G$39)^2+(ABS($D$38-$H$39)^2)))</f>
        <v>1.8897226342132896</v>
      </c>
      <c r="BO38">
        <f>SQRT((ABS($A$38-$G$38)^2+(ABS($B$38-$H$38)^2)))</f>
        <v>9.4628131379674816</v>
      </c>
      <c r="BP38">
        <f>SQRT((ABS($C$38-$E$38)^2+(ABS($D$38-$F$38)^2)))</f>
        <v>10.115954582163619</v>
      </c>
      <c r="BU38">
        <v>18</v>
      </c>
      <c r="BV38">
        <v>0</v>
      </c>
      <c r="BW38">
        <v>8</v>
      </c>
      <c r="BX38">
        <v>11</v>
      </c>
      <c r="BY38">
        <v>17</v>
      </c>
      <c r="BZ38">
        <v>0</v>
      </c>
      <c r="CA38">
        <v>10</v>
      </c>
      <c r="CB38">
        <v>1</v>
      </c>
      <c r="CC38">
        <v>13</v>
      </c>
      <c r="CD38">
        <v>1</v>
      </c>
      <c r="CE38">
        <v>10</v>
      </c>
      <c r="CF38">
        <v>0</v>
      </c>
      <c r="CG38">
        <v>13</v>
      </c>
      <c r="CH38">
        <v>11</v>
      </c>
      <c r="CI38">
        <v>1</v>
      </c>
      <c r="CJ38">
        <v>1</v>
      </c>
      <c r="CL38">
        <v>15</v>
      </c>
      <c r="CM38">
        <v>1</v>
      </c>
      <c r="CN38">
        <v>10</v>
      </c>
      <c r="CO38">
        <v>10</v>
      </c>
      <c r="CP38">
        <v>19</v>
      </c>
      <c r="CQ38">
        <v>1</v>
      </c>
      <c r="CR38">
        <v>11</v>
      </c>
      <c r="CS38">
        <v>7</v>
      </c>
      <c r="CT38">
        <v>18</v>
      </c>
      <c r="CU38">
        <v>8</v>
      </c>
      <c r="CV38">
        <v>11</v>
      </c>
      <c r="CW38">
        <v>6</v>
      </c>
      <c r="CX38">
        <v>17</v>
      </c>
      <c r="CY38">
        <v>10</v>
      </c>
      <c r="CZ38">
        <v>7</v>
      </c>
      <c r="DA38">
        <v>5</v>
      </c>
      <c r="DC38">
        <f>((0/18)*100)</f>
        <v>0</v>
      </c>
      <c r="DD38">
        <f>((8/18)*100)</f>
        <v>44.444444444444443</v>
      </c>
      <c r="DE38">
        <f>((11/18)*100)</f>
        <v>61.111111111111114</v>
      </c>
      <c r="DF38">
        <f>((0/17)*100)</f>
        <v>0</v>
      </c>
      <c r="DG38">
        <f>((10/17)*100)</f>
        <v>58.82352941176471</v>
      </c>
      <c r="DH38">
        <f>((1/17)*100)</f>
        <v>5.8823529411764701</v>
      </c>
      <c r="DI38">
        <f>((1/13)*100)</f>
        <v>7.6923076923076925</v>
      </c>
      <c r="DJ38">
        <f>((10/13)*100)</f>
        <v>76.923076923076934</v>
      </c>
      <c r="DK38">
        <f>((0/13)*100)</f>
        <v>0</v>
      </c>
      <c r="DL38">
        <f>((11/13)*100)</f>
        <v>84.615384615384613</v>
      </c>
      <c r="DM38">
        <f>((1/13)*100)</f>
        <v>7.6923076923076925</v>
      </c>
      <c r="DN38">
        <f>((1/13)*100)</f>
        <v>7.6923076923076925</v>
      </c>
      <c r="DP38">
        <f>((1/15)*100)</f>
        <v>6.666666666666667</v>
      </c>
      <c r="DQ38">
        <f>((10/15)*100)</f>
        <v>66.666666666666657</v>
      </c>
      <c r="DR38">
        <f>((10/15)*100)</f>
        <v>66.666666666666657</v>
      </c>
      <c r="DS38">
        <f>((1/19)*100)</f>
        <v>5.2631578947368416</v>
      </c>
      <c r="DT38">
        <f>((11/19)*100)</f>
        <v>57.894736842105267</v>
      </c>
      <c r="DU38">
        <f>((7/19)*100)</f>
        <v>36.84210526315789</v>
      </c>
      <c r="DV38">
        <f>((8/18)*100)</f>
        <v>44.444444444444443</v>
      </c>
      <c r="DW38">
        <f>((11/18)*100)</f>
        <v>61.111111111111114</v>
      </c>
      <c r="DX38">
        <f>((6/18)*100)</f>
        <v>33.333333333333329</v>
      </c>
      <c r="DY38">
        <f>((10/17)*100)</f>
        <v>58.82352941176471</v>
      </c>
      <c r="DZ38">
        <f>((7/17)*100)</f>
        <v>41.17647058823529</v>
      </c>
      <c r="EA38">
        <f>((5/17)*100)</f>
        <v>29.411764705882355</v>
      </c>
    </row>
    <row r="39" spans="1:131" x14ac:dyDescent="0.25">
      <c r="A39">
        <v>34.671430000000001</v>
      </c>
      <c r="B39">
        <v>9.4420140000000004</v>
      </c>
      <c r="C39">
        <v>25.571945999999997</v>
      </c>
      <c r="D39">
        <v>10.160295</v>
      </c>
      <c r="E39">
        <v>37.331062000000003</v>
      </c>
      <c r="F39">
        <v>7.1933350000000003</v>
      </c>
      <c r="G39">
        <v>47.177253</v>
      </c>
      <c r="H39">
        <v>11.061194</v>
      </c>
      <c r="K39">
        <f>(13/200)</f>
        <v>6.5000000000000002E-2</v>
      </c>
      <c r="P39">
        <f>(20/200)</f>
        <v>0.1</v>
      </c>
      <c r="Q39">
        <f>(20/200)</f>
        <v>0.1</v>
      </c>
      <c r="S39">
        <f>(20/200)</f>
        <v>0.1</v>
      </c>
      <c r="U39">
        <f>0.065+0.1</f>
        <v>0.16500000000000001</v>
      </c>
      <c r="Z39">
        <f>SQRT((ABS($A$40-$A$39)^2+(ABS($B$40-$B$39)^2)))</f>
        <v>15.859653570828844</v>
      </c>
      <c r="AJ39">
        <f>1/0.165</f>
        <v>6.0606060606060606</v>
      </c>
      <c r="AO39">
        <f t="shared" si="9"/>
        <v>96.119112550477837</v>
      </c>
      <c r="AV39">
        <f>((0.065/0.165)*100)</f>
        <v>39.393939393939391</v>
      </c>
      <c r="BA39">
        <f>((0.1/0.165)*100)</f>
        <v>60.606060606060609</v>
      </c>
      <c r="BF39">
        <f>ABS($B$39-$D$39)</f>
        <v>0.71828099999999928</v>
      </c>
      <c r="BG39">
        <f>ABS($F$39-$H$39)</f>
        <v>3.8678590000000002</v>
      </c>
      <c r="BI39">
        <v>2.4561935000000004</v>
      </c>
      <c r="BJ39">
        <v>1.9293454999999997</v>
      </c>
      <c r="BL39">
        <f>SQRT((ABS($A$39-$E$39)^2+(ABS($B$39-$F$39)^2)))</f>
        <v>3.4828436112557521</v>
      </c>
      <c r="BO39">
        <f>SQRT((ABS($A$39-$G$39)^2+(ABS($B$39-$H$39)^2)))</f>
        <v>12.610208276619739</v>
      </c>
      <c r="BP39">
        <f>SQRT((ABS($C$39-$E$39)^2+(ABS($D$39-$F$39)^2)))</f>
        <v>12.127640361713244</v>
      </c>
      <c r="BU39">
        <v>13</v>
      </c>
      <c r="BV39">
        <v>0</v>
      </c>
      <c r="BW39">
        <v>1</v>
      </c>
      <c r="BX39">
        <v>11</v>
      </c>
      <c r="CL39">
        <v>20</v>
      </c>
      <c r="CM39">
        <v>3</v>
      </c>
      <c r="CN39">
        <v>8</v>
      </c>
      <c r="CO39">
        <v>18</v>
      </c>
      <c r="CP39">
        <v>20</v>
      </c>
      <c r="CQ39">
        <v>7</v>
      </c>
      <c r="CR39">
        <v>17</v>
      </c>
      <c r="CS39">
        <v>4</v>
      </c>
      <c r="CX39">
        <v>20</v>
      </c>
      <c r="CY39">
        <v>18</v>
      </c>
      <c r="CZ39">
        <v>4</v>
      </c>
      <c r="DA39">
        <v>7</v>
      </c>
      <c r="DC39">
        <f>((0/13)*100)</f>
        <v>0</v>
      </c>
      <c r="DD39">
        <f>((1/13)*100)</f>
        <v>7.6923076923076925</v>
      </c>
      <c r="DE39">
        <f>((11/13)*100)</f>
        <v>84.615384615384613</v>
      </c>
      <c r="DP39">
        <f>((3/20)*100)</f>
        <v>15</v>
      </c>
      <c r="DQ39">
        <f>((8/20)*100)</f>
        <v>40</v>
      </c>
      <c r="DR39">
        <f>((18/20)*100)</f>
        <v>90</v>
      </c>
      <c r="DS39">
        <f>((7/20)*100)</f>
        <v>35</v>
      </c>
      <c r="DT39">
        <f>((17/20)*100)</f>
        <v>85</v>
      </c>
      <c r="DU39">
        <f>((4/20)*100)</f>
        <v>20</v>
      </c>
      <c r="DY39">
        <f>((18/20)*100)</f>
        <v>90</v>
      </c>
      <c r="DZ39">
        <f>((4/20)*100)</f>
        <v>20</v>
      </c>
      <c r="EA39">
        <f>((7/20)*100)</f>
        <v>35</v>
      </c>
    </row>
    <row r="40" spans="1:131" x14ac:dyDescent="0.25">
      <c r="A40">
        <v>18.855277999999998</v>
      </c>
      <c r="B40">
        <v>8.2681539999999991</v>
      </c>
    </row>
    <row r="41" spans="1:131" x14ac:dyDescent="0.25">
      <c r="A41" t="s">
        <v>22</v>
      </c>
      <c r="B41" t="s">
        <v>22</v>
      </c>
      <c r="C41" t="s">
        <v>22</v>
      </c>
      <c r="D41" t="s">
        <v>22</v>
      </c>
      <c r="E41" t="s">
        <v>22</v>
      </c>
      <c r="F41" t="s">
        <v>22</v>
      </c>
      <c r="G41" t="s">
        <v>22</v>
      </c>
      <c r="H4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B239-8297-40B4-B9DA-AA95391D84FB}">
  <dimension ref="A1:CB973"/>
  <sheetViews>
    <sheetView workbookViewId="0">
      <selection activeCell="B8" sqref="B8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" bestFit="1" customWidth="1"/>
    <col min="11" max="11" width="5.5703125" bestFit="1" customWidth="1"/>
    <col min="12" max="12" width="5.28515625" bestFit="1" customWidth="1"/>
    <col min="13" max="13" width="9" bestFit="1" customWidth="1"/>
    <col min="14" max="14" width="5.140625" bestFit="1" customWidth="1"/>
    <col min="15" max="15" width="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305</v>
      </c>
      <c r="BQ1" t="s">
        <v>306</v>
      </c>
      <c r="BR1" t="s">
        <v>307</v>
      </c>
      <c r="BS1" t="s">
        <v>308</v>
      </c>
      <c r="BT1" t="s">
        <v>309</v>
      </c>
      <c r="BU1" t="s">
        <v>310</v>
      </c>
      <c r="BV1" t="s">
        <v>311</v>
      </c>
      <c r="BW1" t="s">
        <v>312</v>
      </c>
      <c r="BX1" t="s">
        <v>313</v>
      </c>
      <c r="BY1" t="s">
        <v>314</v>
      </c>
      <c r="BZ1" t="s">
        <v>315</v>
      </c>
      <c r="CA1" t="s">
        <v>316</v>
      </c>
      <c r="CB1" t="s">
        <v>317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289</v>
      </c>
      <c r="U2">
        <v>131</v>
      </c>
      <c r="X2" t="s">
        <v>278</v>
      </c>
      <c r="Y2" t="s">
        <v>259</v>
      </c>
      <c r="Z2">
        <f>(Z$6/Z$4)*100</f>
        <v>95.419847328244273</v>
      </c>
      <c r="AD2">
        <f>(AD$6/AD$4)*100</f>
        <v>97.142857142857139</v>
      </c>
      <c r="AF2">
        <f>(AF$8/AF$6)*100</f>
        <v>94.444444444444443</v>
      </c>
      <c r="AI2" t="s">
        <v>206</v>
      </c>
      <c r="AJ2">
        <f>COUNTIF($P:$P,0)</f>
        <v>2</v>
      </c>
      <c r="AK2">
        <f>(AJ2/AJ7)*100</f>
        <v>0.20833333333333334</v>
      </c>
      <c r="AL2">
        <f>(2/200)</f>
        <v>0.01</v>
      </c>
      <c r="AN2">
        <v>4</v>
      </c>
      <c r="AO2">
        <v>20</v>
      </c>
      <c r="AP2">
        <v>24</v>
      </c>
      <c r="AQ2">
        <v>7</v>
      </c>
      <c r="AR2">
        <v>3</v>
      </c>
      <c r="AT2">
        <f>(($AO$2-$AN$2)/($AN$3-$AN$2))</f>
        <v>0.5714285714285714</v>
      </c>
      <c r="AU2">
        <f>(($AP$2-$AN$2)/($AN$3-$AN$2))</f>
        <v>0.7142857142857143</v>
      </c>
      <c r="AV2">
        <f>(($AQ$2-$AN$2)/($AN$3-$AN$2))</f>
        <v>0.10714285714285714</v>
      </c>
      <c r="AW2">
        <f>(($AN$3-$AO$2)/($AO$3-$AO$2))</f>
        <v>0.48</v>
      </c>
      <c r="AX2">
        <f>(($AP$2-$AO$2)/($AO$3-$AO$2))</f>
        <v>0.16</v>
      </c>
      <c r="AY2">
        <f>(($AQ$3-$AO$2)/($AO$3-$AO$2))</f>
        <v>0.52</v>
      </c>
      <c r="AZ2">
        <f>(($AN$3-$AP$2)/($AP$3-$AP$2))</f>
        <v>0.36363636363636365</v>
      </c>
      <c r="BA2">
        <f>(($AO$3-$AP$2)/($AP$3-$AP$2))</f>
        <v>0.95454545454545459</v>
      </c>
      <c r="BB2">
        <f>(($AQ$3-$AP$2)/($AP$3-$AP$2))</f>
        <v>0.40909090909090912</v>
      </c>
      <c r="BC2">
        <f>(($AN$3-$AQ$2)/($AQ$3-$AQ$2))</f>
        <v>0.96153846153846156</v>
      </c>
      <c r="BD2">
        <f>(($AO$2-$AQ$2)/($AQ$3-$AQ$2))</f>
        <v>0.5</v>
      </c>
      <c r="BE2">
        <f>(($AP$2-$AQ$2)/($AQ$3-$AQ$2))</f>
        <v>0.65384615384615385</v>
      </c>
      <c r="BG2" t="s">
        <v>22</v>
      </c>
      <c r="BH2">
        <v>3</v>
      </c>
      <c r="BI2">
        <f>($BH$6-$BH$3)/200</f>
        <v>0.1</v>
      </c>
      <c r="BJ2">
        <f>($BH$52-$BH$2)/200</f>
        <v>1.7050000000000001</v>
      </c>
      <c r="BK2">
        <f>SUM($BJ:$BJ)</f>
        <v>4.8150000000000004</v>
      </c>
      <c r="BL2" t="s">
        <v>30</v>
      </c>
      <c r="BM2">
        <f>AVERAGE($BI:$BI)</f>
        <v>0.10301526717557251</v>
      </c>
      <c r="BN2">
        <f>BK4/BK2</f>
        <v>27.206645898234679</v>
      </c>
      <c r="BQ2">
        <f>1-(($AO$2-$AN$2)/($AN$3-$AN$2))</f>
        <v>0.4285714285714286</v>
      </c>
      <c r="BR2">
        <f>1-(($AP$2-$AN$2)/($AN$3-$AN$2))</f>
        <v>0.2857142857142857</v>
      </c>
      <c r="BS2">
        <f>(($AQ$2-$AN$2)/($AN$3-$AN$2))</f>
        <v>0.10714285714285714</v>
      </c>
      <c r="BT2">
        <f>(($AN$3-$AO$2)/($AO$3-$AO$2))</f>
        <v>0.48</v>
      </c>
      <c r="BU2">
        <f>(($AP$2-$AO$2)/($AO$3-$AO$2))</f>
        <v>0.16</v>
      </c>
      <c r="BV2">
        <f>1-(($AQ$3-$AO$2)/($AO$3-$AO$2))</f>
        <v>0.48</v>
      </c>
      <c r="BW2">
        <f>(($AN$3-$AP$2)/($AP$3-$AP$2))</f>
        <v>0.36363636363636365</v>
      </c>
      <c r="BX2">
        <f>1-(($AO$3-$AP$2)/($AP$3-$AP$2))</f>
        <v>4.5454545454545414E-2</v>
      </c>
      <c r="BY2">
        <f>(($AQ$3-$AP$2)/($AP$3-$AP$2))</f>
        <v>0.40909090909090912</v>
      </c>
      <c r="BZ2">
        <f>1-(($AN$3-$AQ$2)/($AQ$3-$AQ$2))</f>
        <v>3.8461538461538436E-2</v>
      </c>
      <c r="CA2">
        <f>(($AO$2-$AQ$2)/($AQ$3-$AQ$2))</f>
        <v>0.5</v>
      </c>
      <c r="CB2">
        <f>1-(($AP$2-$AQ$2)/($AQ$3-$AQ$2))</f>
        <v>0.34615384615384615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283</v>
      </c>
      <c r="U3">
        <v>6</v>
      </c>
      <c r="V3">
        <f t="shared" ref="V3:V9" si="1" xml:space="preserve"> (U3/U$2)*100</f>
        <v>4.5801526717557248</v>
      </c>
      <c r="X3" t="s">
        <v>278</v>
      </c>
      <c r="Y3" t="s">
        <v>260</v>
      </c>
      <c r="Z3" t="s">
        <v>247</v>
      </c>
      <c r="AB3" t="s">
        <v>278</v>
      </c>
      <c r="AC3" t="str">
        <f>CONCATENATE($R3,$R4,$R5,$R6)</f>
        <v>1423</v>
      </c>
      <c r="AD3" t="s">
        <v>247</v>
      </c>
      <c r="AF3" t="s">
        <v>249</v>
      </c>
      <c r="AI3" t="s">
        <v>207</v>
      </c>
      <c r="AJ3">
        <f>COUNTIF($P:$P,1)</f>
        <v>84</v>
      </c>
      <c r="AK3">
        <f>(AJ3/AJ7)*100</f>
        <v>8.75</v>
      </c>
      <c r="AL3">
        <f>(84/200)</f>
        <v>0.42</v>
      </c>
      <c r="AN3">
        <v>32</v>
      </c>
      <c r="AO3">
        <v>45</v>
      </c>
      <c r="AP3">
        <v>46</v>
      </c>
      <c r="AQ3">
        <v>33</v>
      </c>
      <c r="AR3">
        <v>344</v>
      </c>
      <c r="AT3">
        <f>(($AO$3-$AN$3)/($AN$4-$AN$3))</f>
        <v>0.48148148148148145</v>
      </c>
      <c r="AU3">
        <f>(($AP$3-$AN$3)/($AN$4-$AN$3))</f>
        <v>0.51851851851851849</v>
      </c>
      <c r="AV3">
        <f>(($AQ$3-$AN$3)/($AN$4-$AN$3))</f>
        <v>3.7037037037037035E-2</v>
      </c>
      <c r="AW3">
        <f>(($AN$4-$AO$3)/($AO$4-$AO$3))</f>
        <v>0.53846153846153844</v>
      </c>
      <c r="AX3">
        <f>(($AP$3-$AO$3)/($AO$4-$AO$3))</f>
        <v>3.8461538461538464E-2</v>
      </c>
      <c r="AY3">
        <f>(($AQ$4-$AO$3)/($AO$4-$AO$3))</f>
        <v>0.53846153846153844</v>
      </c>
      <c r="AZ3">
        <f>(($AN$4-$AP$3)/($AP$4-$AP$3))</f>
        <v>0.43333333333333335</v>
      </c>
      <c r="BA3">
        <f>(($AO$4-$AP$3)/($AP$4-$AP$3))</f>
        <v>0.83333333333333337</v>
      </c>
      <c r="BB3">
        <f>(($AQ$4-$AP$3)/($AP$4-$AP$3))</f>
        <v>0.43333333333333335</v>
      </c>
      <c r="BC3">
        <f>(($AN$4-$AQ$4)/($AQ$5-$AQ$4))</f>
        <v>0</v>
      </c>
      <c r="BD3">
        <f>(($AO$3-$AQ$3)/($AQ$4-$AQ$3))</f>
        <v>0.46153846153846156</v>
      </c>
      <c r="BE3">
        <f>(($AP$3-$AQ$3)/($AQ$4-$AQ$3))</f>
        <v>0.5</v>
      </c>
      <c r="BG3">
        <v>1</v>
      </c>
      <c r="BH3">
        <v>4</v>
      </c>
      <c r="BI3">
        <f>($BH$7-$BH$4)/200</f>
        <v>0.125</v>
      </c>
      <c r="BJ3">
        <f>($BH$100-$BH$53)/200</f>
        <v>1.49</v>
      </c>
      <c r="BK3" t="s">
        <v>247</v>
      </c>
      <c r="BL3" t="s">
        <v>31</v>
      </c>
      <c r="BM3">
        <f>STDEV($BI:$BI)</f>
        <v>1.9371662385606402E-2</v>
      </c>
      <c r="BQ3">
        <f>(($AO$3-$AN$3)/($AN$4-$AN$3))</f>
        <v>0.48148148148148145</v>
      </c>
      <c r="BR3">
        <f>1-(($AP$3-$AN$3)/($AN$4-$AN$3))</f>
        <v>0.48148148148148151</v>
      </c>
      <c r="BS3">
        <f>(($AQ$3-$AN$3)/($AN$4-$AN$3))</f>
        <v>3.7037037037037035E-2</v>
      </c>
      <c r="BT3">
        <f>1-(($AN$4-$AO$3)/($AO$4-$AO$3))</f>
        <v>0.46153846153846156</v>
      </c>
      <c r="BU3">
        <f>(($AP$3-$AO$3)/($AO$4-$AO$3))</f>
        <v>3.8461538461538464E-2</v>
      </c>
      <c r="BV3">
        <f>1-(($AQ$4-$AO$3)/($AO$4-$AO$3))</f>
        <v>0.46153846153846156</v>
      </c>
      <c r="BW3">
        <f>(($AN$4-$AP$3)/($AP$4-$AP$3))</f>
        <v>0.43333333333333335</v>
      </c>
      <c r="BX3">
        <f>1-(($AO$4-$AP$3)/($AP$4-$AP$3))</f>
        <v>0.16666666666666663</v>
      </c>
      <c r="BY3">
        <f>(($AQ$4-$AP$3)/($AP$4-$AP$3))</f>
        <v>0.43333333333333335</v>
      </c>
      <c r="BZ3">
        <f>(($AN$4-$AQ$4)/($AQ$5-$AQ$4))</f>
        <v>0</v>
      </c>
      <c r="CA3">
        <f>(($AO$3-$AQ$3)/($AQ$4-$AQ$3))</f>
        <v>0.46153846153846156</v>
      </c>
      <c r="CB3">
        <f>(($AP$3-$AQ$3)/($AQ$4-$AQ$3))</f>
        <v>0.5</v>
      </c>
    </row>
    <row r="4" spans="1:80" x14ac:dyDescent="0.25">
      <c r="A4">
        <v>3</v>
      </c>
      <c r="J4">
        <v>235.96244300000001</v>
      </c>
      <c r="K4" t="s">
        <v>22</v>
      </c>
      <c r="Q4" t="str">
        <f t="shared" si="0"/>
        <v/>
      </c>
      <c r="R4">
        <v>4</v>
      </c>
      <c r="T4" t="s">
        <v>284</v>
      </c>
      <c r="U4">
        <v>8</v>
      </c>
      <c r="V4">
        <f t="shared" si="1"/>
        <v>6.1068702290076331</v>
      </c>
      <c r="X4" t="s">
        <v>278</v>
      </c>
      <c r="Y4" t="s">
        <v>261</v>
      </c>
      <c r="Z4">
        <v>131</v>
      </c>
      <c r="AD4">
        <f>COUNTIF($R:$R,"1")+COUNTIF($R:$R,"2")+COUNTIF($R:$R,"3")+COUNTIF($R:$R,"4")+COUNTIF($R:$R,"3D")+COUNTIF($R:$R,"4D")</f>
        <v>140</v>
      </c>
      <c r="AF4">
        <f>(AF$10/(AF$8+AF$10))*100</f>
        <v>0</v>
      </c>
      <c r="AI4" t="s">
        <v>208</v>
      </c>
      <c r="AJ4">
        <f>COUNTIF($P:$P,2)</f>
        <v>675</v>
      </c>
      <c r="AK4">
        <f>(AJ4/AJ7)*100</f>
        <v>70.3125</v>
      </c>
      <c r="AL4">
        <f>(675/200)</f>
        <v>3.375</v>
      </c>
      <c r="AN4">
        <v>59</v>
      </c>
      <c r="AO4">
        <v>71</v>
      </c>
      <c r="AP4">
        <v>76</v>
      </c>
      <c r="AQ4">
        <v>59</v>
      </c>
      <c r="AR4">
        <v>377</v>
      </c>
      <c r="AT4">
        <f>(($AO$4-$AN$4)/($AN$5-$AN$4))</f>
        <v>0.46153846153846156</v>
      </c>
      <c r="AU4">
        <f>(($AP$4-$AN$4)/($AN$5-$AN$4))</f>
        <v>0.65384615384615385</v>
      </c>
      <c r="AV4">
        <f>(($AQ$4-$AN$4)/($AN$5-$AN$4))</f>
        <v>0</v>
      </c>
      <c r="AW4">
        <f>(($AN$5-$AO$4)/($AO$5-$AO$4))</f>
        <v>0.58333333333333337</v>
      </c>
      <c r="AX4">
        <f>(($AP$4-$AO$4)/($AO$5-$AO$4))</f>
        <v>0.20833333333333334</v>
      </c>
      <c r="AY4">
        <f>(($AQ$5-$AO$4)/($AO$5-$AO$4))</f>
        <v>0.33333333333333331</v>
      </c>
      <c r="AZ4">
        <f>(($AN$5-$AP$4)/($AP$5-$AP$4))</f>
        <v>0.45</v>
      </c>
      <c r="BA4">
        <f>(($AO$5-$AP$4)/($AP$5-$AP$4))</f>
        <v>0.95</v>
      </c>
      <c r="BB4">
        <f>(($AQ$5-$AP$4)/($AP$5-$AP$4))</f>
        <v>0.15</v>
      </c>
      <c r="BC4">
        <f>(($AN$5-$AQ$5)/($AQ$6-$AQ$5))</f>
        <v>0.2</v>
      </c>
      <c r="BD4">
        <f>(($AO$4-$AQ$4)/($AQ$5-$AQ$4))</f>
        <v>0.6</v>
      </c>
      <c r="BE4">
        <f>(($AP$4-$AQ$4)/($AQ$5-$AQ$4))</f>
        <v>0.85</v>
      </c>
      <c r="BG4">
        <v>4</v>
      </c>
      <c r="BH4">
        <v>7</v>
      </c>
      <c r="BI4">
        <f>($BH$8-$BH$5)/200</f>
        <v>6.5000000000000002E-2</v>
      </c>
      <c r="BJ4">
        <f>($BH$147-$BH$101)/200</f>
        <v>1.62</v>
      </c>
      <c r="BK4">
        <f>COUNTA($Y:$Y)-1</f>
        <v>131</v>
      </c>
      <c r="BQ4">
        <f>(($AO$4-$AN$4)/($AN$5-$AN$4))</f>
        <v>0.46153846153846156</v>
      </c>
      <c r="BR4">
        <f>1-(($AP$4-$AN$4)/($AN$5-$AN$4))</f>
        <v>0.34615384615384615</v>
      </c>
      <c r="BS4">
        <f>(($AQ$4-$AN$4)/($AN$5-$AN$4))</f>
        <v>0</v>
      </c>
      <c r="BT4">
        <f>1-(($AN$5-$AO$4)/($AO$5-$AO$4))</f>
        <v>0.41666666666666663</v>
      </c>
      <c r="BU4">
        <f>(($AP$4-$AO$4)/($AO$5-$AO$4))</f>
        <v>0.20833333333333334</v>
      </c>
      <c r="BV4">
        <f>(($AQ$5-$AO$4)/($AO$5-$AO$4))</f>
        <v>0.33333333333333331</v>
      </c>
      <c r="BW4">
        <f>(($AN$5-$AP$4)/($AP$5-$AP$4))</f>
        <v>0.45</v>
      </c>
      <c r="BX4">
        <f>1-(($AO$5-$AP$4)/($AP$5-$AP$4))</f>
        <v>5.0000000000000044E-2</v>
      </c>
      <c r="BY4">
        <f>(($AQ$5-$AP$4)/($AP$5-$AP$4))</f>
        <v>0.15</v>
      </c>
      <c r="BZ4">
        <f>(($AN$5-$AQ$5)/($AQ$6-$AQ$5))</f>
        <v>0.2</v>
      </c>
      <c r="CA4">
        <f>1-(($AO$4-$AQ$4)/($AQ$5-$AQ$4))</f>
        <v>0.4</v>
      </c>
      <c r="CB4">
        <f>1-(($AP$4-$AQ$4)/($AQ$5-$AQ$4))</f>
        <v>0.15000000000000002</v>
      </c>
    </row>
    <row r="5" spans="1:80" x14ac:dyDescent="0.25">
      <c r="A5">
        <v>4</v>
      </c>
      <c r="B5">
        <v>235.246769</v>
      </c>
      <c r="C5" s="2">
        <v>1</v>
      </c>
      <c r="P5">
        <v>1</v>
      </c>
      <c r="Q5" t="str">
        <f t="shared" si="0"/>
        <v>1</v>
      </c>
      <c r="R5">
        <v>2</v>
      </c>
      <c r="T5" t="s">
        <v>285</v>
      </c>
      <c r="U5">
        <v>0</v>
      </c>
      <c r="V5">
        <f t="shared" si="1"/>
        <v>0</v>
      </c>
      <c r="X5" t="s">
        <v>278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199</v>
      </c>
      <c r="AK5">
        <f>(AJ5/AJ7)*100</f>
        <v>20.729166666666668</v>
      </c>
      <c r="AL5">
        <f>(199/200)</f>
        <v>0.995</v>
      </c>
      <c r="AN5">
        <v>85</v>
      </c>
      <c r="AO5">
        <v>95</v>
      </c>
      <c r="AP5">
        <v>96</v>
      </c>
      <c r="AQ5">
        <v>79</v>
      </c>
      <c r="AR5">
        <v>675</v>
      </c>
      <c r="AT5">
        <f>(($AO$5-$AN$5)/($AN$6-$AN$5))</f>
        <v>0.45454545454545453</v>
      </c>
      <c r="AU5">
        <f>(($AP$5-$AN$5)/($AN$6-$AN$5))</f>
        <v>0.5</v>
      </c>
      <c r="AV5">
        <f>(($AQ$5-$AN$4)/($AN$5-$AN$4))</f>
        <v>0.76923076923076927</v>
      </c>
      <c r="AW5">
        <f>(($AN$6-$AO$5)/($AO$6-$AO$5))</f>
        <v>0.46153846153846156</v>
      </c>
      <c r="AX5">
        <f>(($AP$5-$AO$5)/($AO$6-$AO$5))</f>
        <v>3.8461538461538464E-2</v>
      </c>
      <c r="AY5">
        <f>(($AQ$6-$AO$5)/($AO$6-$AO$5))</f>
        <v>0.53846153846153844</v>
      </c>
      <c r="AZ5">
        <f>(($AN$6-$AP$5)/($AP$6-$AP$5))</f>
        <v>0.44</v>
      </c>
      <c r="BA5">
        <f>(($AO$6-$AP$6)/($AP$7-$AP$6))</f>
        <v>0</v>
      </c>
      <c r="BB5">
        <f>(($AQ$6-$AP$5)/($AP$6-$AP$5))</f>
        <v>0.52</v>
      </c>
      <c r="BC5">
        <f>(($AN$6-$AQ$5)/($AQ$6-$AQ$5))</f>
        <v>0.93333333333333335</v>
      </c>
      <c r="BD5">
        <f>(($AO$5-$AQ$5)/($AQ$6-$AQ$5))</f>
        <v>0.53333333333333333</v>
      </c>
      <c r="BE5">
        <f>(($AP$5-$AQ$5)/($AQ$6-$AQ$5))</f>
        <v>0.56666666666666665</v>
      </c>
      <c r="BG5">
        <v>2</v>
      </c>
      <c r="BH5">
        <v>20</v>
      </c>
      <c r="BI5">
        <f>($BH$9-$BH$6)/200</f>
        <v>0.105</v>
      </c>
      <c r="BQ5">
        <f>(($AO$5-$AN$5)/($AN$6-$AN$5))</f>
        <v>0.45454545454545453</v>
      </c>
      <c r="BR5">
        <f>(($AP$5-$AN$5)/($AN$6-$AN$5))</f>
        <v>0.5</v>
      </c>
      <c r="BS5">
        <f>1-(($AQ$5-$AN$4)/($AN$5-$AN$4))</f>
        <v>0.23076923076923073</v>
      </c>
      <c r="BT5">
        <f>(($AN$6-$AO$5)/($AO$6-$AO$5))</f>
        <v>0.46153846153846156</v>
      </c>
      <c r="BU5">
        <f>(($AP$5-$AO$5)/($AO$6-$AO$5))</f>
        <v>3.8461538461538464E-2</v>
      </c>
      <c r="BV5">
        <f>1-(($AQ$6-$AO$5)/($AO$6-$AO$5))</f>
        <v>0.46153846153846156</v>
      </c>
      <c r="BW5">
        <f>(($AN$6-$AP$5)/($AP$6-$AP$5))</f>
        <v>0.44</v>
      </c>
      <c r="BX5">
        <f>(($AO$6-$AP$6)/($AP$7-$AP$6))</f>
        <v>0</v>
      </c>
      <c r="BY5">
        <f>1-(($AQ$6-$AP$5)/($AP$6-$AP$5))</f>
        <v>0.48</v>
      </c>
      <c r="BZ5">
        <f>1-(($AN$6-$AQ$5)/($AQ$6-$AQ$5))</f>
        <v>6.6666666666666652E-2</v>
      </c>
      <c r="CA5">
        <f>1-(($AO$5-$AQ$5)/($AQ$6-$AQ$5))</f>
        <v>0.46666666666666667</v>
      </c>
      <c r="CB5">
        <f>1-(($AP$5-$AQ$5)/($AQ$6-$AQ$5))</f>
        <v>0.43333333333333335</v>
      </c>
    </row>
    <row r="6" spans="1:80" x14ac:dyDescent="0.25">
      <c r="A6">
        <v>5</v>
      </c>
      <c r="B6">
        <v>235.14524299999999</v>
      </c>
      <c r="C6" s="2">
        <v>1</v>
      </c>
      <c r="P6">
        <v>1</v>
      </c>
      <c r="Q6" t="str">
        <f t="shared" si="0"/>
        <v>1</v>
      </c>
      <c r="R6">
        <v>3</v>
      </c>
      <c r="T6" t="s">
        <v>286</v>
      </c>
      <c r="U6">
        <v>0</v>
      </c>
      <c r="V6">
        <f t="shared" si="1"/>
        <v>0</v>
      </c>
      <c r="X6" t="s">
        <v>278</v>
      </c>
      <c r="Y6" t="s">
        <v>259</v>
      </c>
      <c r="Z6">
        <v>125</v>
      </c>
      <c r="AD6">
        <v>136</v>
      </c>
      <c r="AF6">
        <f>COUNTIF($R:$R,1)+COUNTIF($R:$R,2)</f>
        <v>72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107</v>
      </c>
      <c r="AO6">
        <v>121</v>
      </c>
      <c r="AP6">
        <v>121</v>
      </c>
      <c r="AQ6">
        <v>109</v>
      </c>
      <c r="AR6">
        <v>739</v>
      </c>
      <c r="AT6">
        <f>(($AO$6-$AN$6)/($AN$7-$AN$6))</f>
        <v>0.58333333333333337</v>
      </c>
      <c r="AU6">
        <f>(($AP$6-$AN$6)/($AN$7-$AN$6))</f>
        <v>0.58333333333333337</v>
      </c>
      <c r="AV6">
        <f>(($AQ$6-$AN$6)/($AN$7-$AN$6))</f>
        <v>8.3333333333333329E-2</v>
      </c>
      <c r="AW6">
        <f>(($AN$7-$AO$6)/($AO$7-$AO$6))</f>
        <v>0.41666666666666669</v>
      </c>
      <c r="AX6">
        <f>(($AP$6-$AO$6)/($AO$7-$AO$6))</f>
        <v>0</v>
      </c>
      <c r="AY6">
        <f>(($AQ$7-$AO$6)/($AO$7-$AO$6))</f>
        <v>0.66666666666666663</v>
      </c>
      <c r="AZ6">
        <f>(($AN$7-$AP$6)/($AP$7-$AP$6))</f>
        <v>0.35714285714285715</v>
      </c>
      <c r="BA6">
        <f>(($AO$7-$AP$6)/($AP$7-$AP$6))</f>
        <v>0.8571428571428571</v>
      </c>
      <c r="BB6">
        <f>(($AQ$7-$AP$6)/($AP$7-$AP$6))</f>
        <v>0.5714285714285714</v>
      </c>
      <c r="BC6">
        <f>(($AN$7-$AQ$6)/($AQ$7-$AQ$6))</f>
        <v>0.7857142857142857</v>
      </c>
      <c r="BD6">
        <f>(($AO$6-$AQ$6)/($AQ$7-$AQ$6))</f>
        <v>0.42857142857142855</v>
      </c>
      <c r="BE6">
        <f>(($AP$6-$AQ$6)/($AQ$7-$AQ$6))</f>
        <v>0.42857142857142855</v>
      </c>
      <c r="BG6">
        <v>3</v>
      </c>
      <c r="BH6">
        <v>24</v>
      </c>
      <c r="BI6">
        <f>($BH$10-$BH$7)/200</f>
        <v>7.0000000000000007E-2</v>
      </c>
      <c r="BQ6">
        <f>1-(($AO$6-$AN$6)/($AN$7-$AN$6))</f>
        <v>0.41666666666666663</v>
      </c>
      <c r="BR6">
        <f>1-(($AP$6-$AN$6)/($AN$7-$AN$6))</f>
        <v>0.41666666666666663</v>
      </c>
      <c r="BS6">
        <f>(($AQ$6-$AN$6)/($AN$7-$AN$6))</f>
        <v>8.3333333333333329E-2</v>
      </c>
      <c r="BT6">
        <f>(($AN$7-$AO$6)/($AO$7-$AO$6))</f>
        <v>0.41666666666666669</v>
      </c>
      <c r="BU6">
        <f>(($AP$6-$AO$6)/($AO$7-$AO$6))</f>
        <v>0</v>
      </c>
      <c r="BV6">
        <f>1-(($AQ$7-$AO$6)/($AO$7-$AO$6))</f>
        <v>0.33333333333333337</v>
      </c>
      <c r="BW6">
        <f>(($AN$7-$AP$6)/($AP$7-$AP$6))</f>
        <v>0.35714285714285715</v>
      </c>
      <c r="BX6">
        <f>1-(($AO$7-$AP$6)/($AP$7-$AP$6))</f>
        <v>0.1428571428571429</v>
      </c>
      <c r="BY6">
        <f>1-(($AQ$7-$AP$6)/($AP$7-$AP$6))</f>
        <v>0.4285714285714286</v>
      </c>
      <c r="BZ6">
        <f>1-(($AN$7-$AQ$6)/($AQ$7-$AQ$6))</f>
        <v>0.2142857142857143</v>
      </c>
      <c r="CA6">
        <f>(($AO$6-$AQ$6)/($AQ$7-$AQ$6))</f>
        <v>0.42857142857142855</v>
      </c>
      <c r="CB6">
        <f>(($AP$6-$AQ$6)/($AQ$7-$AQ$6))</f>
        <v>0.42857142857142855</v>
      </c>
    </row>
    <row r="7" spans="1:80" x14ac:dyDescent="0.25">
      <c r="A7">
        <v>6</v>
      </c>
      <c r="B7">
        <v>235.14524299999999</v>
      </c>
      <c r="C7" s="2">
        <v>1</v>
      </c>
      <c r="P7">
        <v>1</v>
      </c>
      <c r="Q7" t="str">
        <f t="shared" si="0"/>
        <v>1</v>
      </c>
      <c r="R7">
        <v>1</v>
      </c>
      <c r="T7" t="s">
        <v>287</v>
      </c>
      <c r="U7">
        <v>106</v>
      </c>
      <c r="V7">
        <f t="shared" si="1"/>
        <v>80.916030534351151</v>
      </c>
      <c r="X7" t="s">
        <v>278</v>
      </c>
      <c r="Y7" t="s">
        <v>260</v>
      </c>
      <c r="AB7" t="s">
        <v>278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960</v>
      </c>
      <c r="AN7">
        <v>131</v>
      </c>
      <c r="AO7">
        <v>145</v>
      </c>
      <c r="AP7">
        <v>149</v>
      </c>
      <c r="AQ7">
        <v>137</v>
      </c>
      <c r="AR7">
        <v>1063</v>
      </c>
      <c r="AT7">
        <f>(($AO$7-$AN$7)/($AN$8-$AN$7))</f>
        <v>0.53846153846153844</v>
      </c>
      <c r="AU7">
        <f>(($AP$7-$AN$7)/($AN$8-$AN$7))</f>
        <v>0.69230769230769229</v>
      </c>
      <c r="AV7">
        <f>(($AQ$7-$AN$7)/($AN$8-$AN$7))</f>
        <v>0.23076923076923078</v>
      </c>
      <c r="AW7">
        <f>(($AN$8-$AO$7)/($AO$8-$AO$7))</f>
        <v>0.42857142857142855</v>
      </c>
      <c r="AX7">
        <f>(($AP$7-$AO$7)/($AO$8-$AO$7))</f>
        <v>0.14285714285714285</v>
      </c>
      <c r="AY7">
        <f>(($AQ$8-$AO$7)/($AO$8-$AO$7))</f>
        <v>0.6428571428571429</v>
      </c>
      <c r="AZ7">
        <f>(($AN$8-$AP$7)/($AP$8-$AP$7))</f>
        <v>0.26666666666666666</v>
      </c>
      <c r="BA7">
        <f>(($AO$8-$AP$7)/($AP$8-$AP$7))</f>
        <v>0.8</v>
      </c>
      <c r="BB7">
        <f>(($AQ$8-$AP$7)/($AP$8-$AP$7))</f>
        <v>0.46666666666666667</v>
      </c>
      <c r="BC7">
        <f>(($AN$8-$AQ$7)/($AQ$8-$AQ$7))</f>
        <v>0.76923076923076927</v>
      </c>
      <c r="BD7">
        <f>(($AO$7-$AQ$7)/($AQ$8-$AQ$7))</f>
        <v>0.30769230769230771</v>
      </c>
      <c r="BE7">
        <f>(($AP$7-$AQ$7)/($AQ$8-$AQ$7))</f>
        <v>0.46153846153846156</v>
      </c>
      <c r="BG7">
        <v>1</v>
      </c>
      <c r="BH7">
        <v>32</v>
      </c>
      <c r="BI7">
        <f>($BH$11-$BH$8)/200</f>
        <v>0.13</v>
      </c>
      <c r="BQ7">
        <f>1-(($AO$7-$AN$7)/($AN$8-$AN$7))</f>
        <v>0.46153846153846156</v>
      </c>
      <c r="BR7">
        <f>1-(($AP$7-$AN$7)/($AN$8-$AN$7))</f>
        <v>0.30769230769230771</v>
      </c>
      <c r="BS7">
        <f>(($AQ$7-$AN$7)/($AN$8-$AN$7))</f>
        <v>0.23076923076923078</v>
      </c>
      <c r="BT7">
        <f>(($AN$8-$AO$7)/($AO$8-$AO$7))</f>
        <v>0.42857142857142855</v>
      </c>
      <c r="BU7">
        <f>(($AP$7-$AO$7)/($AO$8-$AO$7))</f>
        <v>0.14285714285714285</v>
      </c>
      <c r="BV7">
        <f>1-(($AQ$8-$AO$7)/($AO$8-$AO$7))</f>
        <v>0.3571428571428571</v>
      </c>
      <c r="BW7">
        <f>(($AN$8-$AP$7)/($AP$8-$AP$7))</f>
        <v>0.26666666666666666</v>
      </c>
      <c r="BX7">
        <f>1-(($AO$8-$AP$7)/($AP$8-$AP$7))</f>
        <v>0.19999999999999996</v>
      </c>
      <c r="BY7">
        <f>(($AQ$8-$AP$7)/($AP$8-$AP$7))</f>
        <v>0.46666666666666667</v>
      </c>
      <c r="BZ7">
        <f>1-(($AN$8-$AQ$7)/($AQ$8-$AQ$7))</f>
        <v>0.23076923076923073</v>
      </c>
      <c r="CA7">
        <f>(($AO$7-$AQ$7)/($AQ$8-$AQ$7))</f>
        <v>0.30769230769230771</v>
      </c>
      <c r="CB7">
        <f>(($AP$7-$AQ$7)/($AQ$8-$AQ$7))</f>
        <v>0.46153846153846156</v>
      </c>
    </row>
    <row r="8" spans="1:80" x14ac:dyDescent="0.25">
      <c r="A8">
        <v>7</v>
      </c>
      <c r="B8">
        <v>235.14524299999999</v>
      </c>
      <c r="C8" s="2">
        <v>1</v>
      </c>
      <c r="H8">
        <v>247.94072</v>
      </c>
      <c r="I8" s="3">
        <v>4</v>
      </c>
      <c r="P8">
        <v>2</v>
      </c>
      <c r="Q8" t="str">
        <f t="shared" si="0"/>
        <v>14</v>
      </c>
      <c r="R8">
        <v>4</v>
      </c>
      <c r="T8" t="s">
        <v>288</v>
      </c>
      <c r="U8">
        <v>5</v>
      </c>
      <c r="V8">
        <f t="shared" si="1"/>
        <v>3.8167938931297711</v>
      </c>
      <c r="X8" t="s">
        <v>278</v>
      </c>
      <c r="Y8" t="s">
        <v>261</v>
      </c>
      <c r="AF8">
        <f>COUNTIF($R:$R,3)+COUNTIF($R:$R,4)</f>
        <v>68</v>
      </c>
      <c r="AN8">
        <v>157</v>
      </c>
      <c r="AO8">
        <v>173</v>
      </c>
      <c r="AP8">
        <v>179</v>
      </c>
      <c r="AQ8">
        <v>163</v>
      </c>
      <c r="AT8">
        <f>(($AO$8-$AN$8)/($AN$9-$AN$8))</f>
        <v>0.5714285714285714</v>
      </c>
      <c r="AU8">
        <f>(($AP$8-$AN$8)/($AN$9-$AN$8))</f>
        <v>0.7857142857142857</v>
      </c>
      <c r="AV8">
        <f>(($AQ$8-$AN$8)/($AN$9-$AN$8))</f>
        <v>0.21428571428571427</v>
      </c>
      <c r="AW8">
        <f>(($AN$9-$AO$8)/($AO$9-$AO$8))</f>
        <v>0.46153846153846156</v>
      </c>
      <c r="AX8">
        <f>(($AP$8-$AO$8)/($AO$9-$AO$8))</f>
        <v>0.23076923076923078</v>
      </c>
      <c r="AY8">
        <f>(($AQ$9-$AO$8)/($AO$9-$AO$8))</f>
        <v>0.65384615384615385</v>
      </c>
      <c r="AZ8">
        <f>(($AN$9-$AP$8)/($AP$9-$AP$8))</f>
        <v>0.21428571428571427</v>
      </c>
      <c r="BA8">
        <f>(($AO$9-$AP$8)/($AP$9-$AP$8))</f>
        <v>0.7142857142857143</v>
      </c>
      <c r="BB8">
        <f>(($AQ$9-$AP$8)/($AP$9-$AP$8))</f>
        <v>0.39285714285714285</v>
      </c>
      <c r="BC8">
        <f>(($AN$9-$AQ$8)/($AQ$9-$AQ$8))</f>
        <v>0.81481481481481477</v>
      </c>
      <c r="BD8">
        <f>(($AO$8-$AQ$8)/($AQ$9-$AQ$8))</f>
        <v>0.37037037037037035</v>
      </c>
      <c r="BE8">
        <f>(($AP$8-$AQ$8)/($AQ$9-$AQ$8))</f>
        <v>0.59259259259259256</v>
      </c>
      <c r="BG8">
        <v>4</v>
      </c>
      <c r="BH8">
        <v>33</v>
      </c>
      <c r="BI8">
        <f>($BH$12-$BH$9)/200</f>
        <v>7.0000000000000007E-2</v>
      </c>
      <c r="BQ8">
        <f>1-(($AO$8-$AN$8)/($AN$9-$AN$8))</f>
        <v>0.4285714285714286</v>
      </c>
      <c r="BR8">
        <f>1-(($AP$8-$AN$8)/($AN$9-$AN$8))</f>
        <v>0.2142857142857143</v>
      </c>
      <c r="BS8">
        <f>(($AQ$8-$AN$8)/($AN$9-$AN$8))</f>
        <v>0.21428571428571427</v>
      </c>
      <c r="BT8">
        <f>(($AN$9-$AO$8)/($AO$9-$AO$8))</f>
        <v>0.46153846153846156</v>
      </c>
      <c r="BU8">
        <f>(($AP$8-$AO$8)/($AO$9-$AO$8))</f>
        <v>0.23076923076923078</v>
      </c>
      <c r="BV8">
        <f>1-(($AQ$9-$AO$8)/($AO$9-$AO$8))</f>
        <v>0.34615384615384615</v>
      </c>
      <c r="BW8">
        <f>(($AN$9-$AP$8)/($AP$9-$AP$8))</f>
        <v>0.21428571428571427</v>
      </c>
      <c r="BX8">
        <f>1-(($AO$9-$AP$8)/($AP$9-$AP$8))</f>
        <v>0.2857142857142857</v>
      </c>
      <c r="BY8">
        <f>(($AQ$9-$AP$8)/($AP$9-$AP$8))</f>
        <v>0.39285714285714285</v>
      </c>
      <c r="BZ8">
        <f>1-(($AN$9-$AQ$8)/($AQ$9-$AQ$8))</f>
        <v>0.18518518518518523</v>
      </c>
      <c r="CA8">
        <f>(($AO$8-$AQ$8)/($AQ$9-$AQ$8))</f>
        <v>0.37037037037037035</v>
      </c>
      <c r="CB8">
        <f>1-(($AP$8-$AQ$8)/($AQ$9-$AQ$8))</f>
        <v>0.40740740740740744</v>
      </c>
    </row>
    <row r="9" spans="1:80" x14ac:dyDescent="0.25">
      <c r="A9">
        <v>8</v>
      </c>
      <c r="B9">
        <v>235.14524299999999</v>
      </c>
      <c r="C9" s="2">
        <v>1</v>
      </c>
      <c r="H9">
        <v>247.87995899999999</v>
      </c>
      <c r="I9" s="3">
        <v>4</v>
      </c>
      <c r="P9">
        <v>2</v>
      </c>
      <c r="Q9" t="str">
        <f t="shared" si="0"/>
        <v>14</v>
      </c>
      <c r="R9">
        <v>2</v>
      </c>
      <c r="T9" t="s">
        <v>279</v>
      </c>
      <c r="U9">
        <v>6</v>
      </c>
      <c r="V9">
        <f t="shared" si="1"/>
        <v>4.5801526717557248</v>
      </c>
      <c r="X9" t="s">
        <v>278</v>
      </c>
      <c r="Y9" t="s">
        <v>262</v>
      </c>
      <c r="AF9" t="s">
        <v>252</v>
      </c>
      <c r="AN9">
        <v>185</v>
      </c>
      <c r="AO9">
        <v>199</v>
      </c>
      <c r="AP9">
        <v>207</v>
      </c>
      <c r="AQ9">
        <v>190</v>
      </c>
      <c r="AT9">
        <f>(($AO$9-$AN$9)/($AN$10-$AN$9))</f>
        <v>0.48275862068965519</v>
      </c>
      <c r="AU9">
        <f>(($AP$9-$AN$9)/($AN$10-$AN$9))</f>
        <v>0.75862068965517238</v>
      </c>
      <c r="AV9">
        <f>(($AQ$9-$AN$9)/($AN$10-$AN$9))</f>
        <v>0.17241379310344829</v>
      </c>
      <c r="AW9">
        <f>(($AN$10-$AO$9)/($AO$10-$AO$9))</f>
        <v>0.51724137931034486</v>
      </c>
      <c r="AX9">
        <f>(($AP$9-$AO$9)/($AO$10-$AO$9))</f>
        <v>0.27586206896551724</v>
      </c>
      <c r="AY9">
        <f>(($AQ$10-$AO$9)/($AO$10-$AO$9))</f>
        <v>0.44827586206896552</v>
      </c>
      <c r="AZ9">
        <f>(($AN$10-$AP$9)/($AP$10-$AP$9))</f>
        <v>0.29166666666666669</v>
      </c>
      <c r="BA9">
        <f>(($AO$10-$AP$9)/($AP$10-$AP$9))</f>
        <v>0.875</v>
      </c>
      <c r="BB9">
        <f>(($AQ$10-$AP$9)/($AP$10-$AP$9))</f>
        <v>0.20833333333333334</v>
      </c>
      <c r="BC9">
        <f>(($AN$10-$AQ$10)/($AQ$11-$AQ$10))</f>
        <v>6.0606060606060608E-2</v>
      </c>
      <c r="BD9">
        <f>(($AO$9-$AQ$9)/($AQ$10-$AQ$9))</f>
        <v>0.40909090909090912</v>
      </c>
      <c r="BE9">
        <f>(($AP$9-$AQ$9)/($AQ$10-$AQ$9))</f>
        <v>0.77272727272727271</v>
      </c>
      <c r="BG9">
        <v>2</v>
      </c>
      <c r="BH9">
        <v>45</v>
      </c>
      <c r="BI9">
        <f>($BH$13-$BH$10)/200</f>
        <v>0.125</v>
      </c>
      <c r="BQ9">
        <f>(($AO$9-$AN$9)/($AN$10-$AN$9))</f>
        <v>0.48275862068965519</v>
      </c>
      <c r="BR9">
        <f>1-(($AP$9-$AN$9)/($AN$10-$AN$9))</f>
        <v>0.24137931034482762</v>
      </c>
      <c r="BS9">
        <f>(($AQ$9-$AN$9)/($AN$10-$AN$9))</f>
        <v>0.17241379310344829</v>
      </c>
      <c r="BT9">
        <f>1-(($AN$10-$AO$9)/($AO$10-$AO$9))</f>
        <v>0.48275862068965514</v>
      </c>
      <c r="BU9">
        <f>(($AP$9-$AO$9)/($AO$10-$AO$9))</f>
        <v>0.27586206896551724</v>
      </c>
      <c r="BV9">
        <f>(($AQ$10-$AO$9)/($AO$10-$AO$9))</f>
        <v>0.44827586206896552</v>
      </c>
      <c r="BW9">
        <f>(($AN$10-$AP$9)/($AP$10-$AP$9))</f>
        <v>0.29166666666666669</v>
      </c>
      <c r="BX9">
        <f>1-(($AO$10-$AP$9)/($AP$10-$AP$9))</f>
        <v>0.125</v>
      </c>
      <c r="BY9">
        <f>(($AQ$10-$AP$9)/($AP$10-$AP$9))</f>
        <v>0.20833333333333334</v>
      </c>
      <c r="BZ9">
        <f>(($AN$10-$AQ$10)/($AQ$11-$AQ$10))</f>
        <v>6.0606060606060608E-2</v>
      </c>
      <c r="CA9">
        <f>(($AO$9-$AQ$9)/($AQ$10-$AQ$9))</f>
        <v>0.40909090909090912</v>
      </c>
      <c r="CB9">
        <f>1-(($AP$9-$AQ$9)/($AQ$10-$AQ$9))</f>
        <v>0.22727272727272729</v>
      </c>
    </row>
    <row r="10" spans="1:80" x14ac:dyDescent="0.25">
      <c r="A10">
        <v>9</v>
      </c>
      <c r="B10">
        <v>235.14524299999999</v>
      </c>
      <c r="C10" s="2">
        <v>1</v>
      </c>
      <c r="H10">
        <v>247.87995899999999</v>
      </c>
      <c r="I10" s="3">
        <v>4</v>
      </c>
      <c r="P10">
        <v>2</v>
      </c>
      <c r="Q10" t="str">
        <f t="shared" si="0"/>
        <v>14</v>
      </c>
      <c r="R10">
        <v>3</v>
      </c>
      <c r="X10" t="s">
        <v>278</v>
      </c>
      <c r="Y10" t="s">
        <v>259</v>
      </c>
      <c r="AF10">
        <v>0</v>
      </c>
      <c r="AN10">
        <v>214</v>
      </c>
      <c r="AO10">
        <v>228</v>
      </c>
      <c r="AP10">
        <v>231</v>
      </c>
      <c r="AQ10">
        <v>212</v>
      </c>
      <c r="AT10">
        <f>(($AO$10-$AN$10)/($AN$11-$AN$10))</f>
        <v>0.5</v>
      </c>
      <c r="AU10">
        <f>(($AP$10-$AN$10)/($AN$11-$AN$10))</f>
        <v>0.6071428571428571</v>
      </c>
      <c r="AV10">
        <f>(($AQ$10-$AN$9)/($AN$10-$AN$9))</f>
        <v>0.93103448275862066</v>
      </c>
      <c r="AW10">
        <f>(($AN$11-$AO$10)/($AO$11-$AO$10))</f>
        <v>0.46666666666666667</v>
      </c>
      <c r="AX10">
        <f>(($AP$10-$AO$10)/($AO$11-$AO$10))</f>
        <v>0.1</v>
      </c>
      <c r="AY10">
        <f>(($AQ$11-$AO$10)/($AO$11-$AO$10))</f>
        <v>0.56666666666666665</v>
      </c>
      <c r="AZ10">
        <f>(($AN$11-$AP$10)/($AP$11-$AP$10))</f>
        <v>0.35483870967741937</v>
      </c>
      <c r="BA10">
        <f>(($AO$11-$AP$10)/($AP$11-$AP$10))</f>
        <v>0.87096774193548387</v>
      </c>
      <c r="BB10">
        <f>(($AQ$11-$AP$10)/($AP$11-$AP$10))</f>
        <v>0.45161290322580644</v>
      </c>
      <c r="BC10">
        <f>(($AN$11-$AQ$10)/($AQ$11-$AQ$10))</f>
        <v>0.90909090909090906</v>
      </c>
      <c r="BD10">
        <f>(($AO$10-$AQ$10)/($AQ$11-$AQ$10))</f>
        <v>0.48484848484848486</v>
      </c>
      <c r="BE10">
        <f>(($AP$10-$AQ$10)/($AQ$11-$AQ$10))</f>
        <v>0.5757575757575758</v>
      </c>
      <c r="BG10">
        <v>3</v>
      </c>
      <c r="BH10">
        <v>46</v>
      </c>
      <c r="BI10">
        <f>($BH$14-$BH$11)/200</f>
        <v>8.5000000000000006E-2</v>
      </c>
      <c r="BQ10">
        <f>(($AO$10-$AN$10)/($AN$11-$AN$10))</f>
        <v>0.5</v>
      </c>
      <c r="BR10">
        <f>1-(($AP$10-$AN$10)/($AN$11-$AN$10))</f>
        <v>0.3928571428571429</v>
      </c>
      <c r="BS10">
        <f>1-(($AQ$10-$AN$9)/($AN$10-$AN$9))</f>
        <v>6.8965517241379337E-2</v>
      </c>
      <c r="BT10">
        <f>(($AN$11-$AO$10)/($AO$11-$AO$10))</f>
        <v>0.46666666666666667</v>
      </c>
      <c r="BU10">
        <f>(($AP$10-$AO$10)/($AO$11-$AO$10))</f>
        <v>0.1</v>
      </c>
      <c r="BV10">
        <f>1-(($AQ$11-$AO$10)/($AO$11-$AO$10))</f>
        <v>0.43333333333333335</v>
      </c>
      <c r="BW10">
        <f>(($AN$11-$AP$10)/($AP$11-$AP$10))</f>
        <v>0.35483870967741937</v>
      </c>
      <c r="BX10">
        <f>1-(($AO$11-$AP$10)/($AP$11-$AP$10))</f>
        <v>0.12903225806451613</v>
      </c>
      <c r="BY10">
        <f>(($AQ$11-$AP$10)/($AP$11-$AP$10))</f>
        <v>0.45161290322580644</v>
      </c>
      <c r="BZ10">
        <f>1-(($AN$11-$AQ$10)/($AQ$11-$AQ$10))</f>
        <v>9.0909090909090939E-2</v>
      </c>
      <c r="CA10">
        <f>(($AO$10-$AQ$10)/($AQ$11-$AQ$10))</f>
        <v>0.48484848484848486</v>
      </c>
      <c r="CB10">
        <f>1-(($AP$10-$AQ$10)/($AQ$11-$AQ$10))</f>
        <v>0.4242424242424242</v>
      </c>
    </row>
    <row r="11" spans="1:80" x14ac:dyDescent="0.25">
      <c r="A11">
        <v>10</v>
      </c>
      <c r="B11">
        <v>235.14524299999999</v>
      </c>
      <c r="C11" s="2">
        <v>1</v>
      </c>
      <c r="H11">
        <v>247.87995899999999</v>
      </c>
      <c r="I11" s="3">
        <v>4</v>
      </c>
      <c r="P11">
        <v>2</v>
      </c>
      <c r="Q11" t="str">
        <f t="shared" si="0"/>
        <v>14</v>
      </c>
      <c r="R11">
        <v>1</v>
      </c>
      <c r="X11" t="s">
        <v>279</v>
      </c>
      <c r="Y11" t="s">
        <v>263</v>
      </c>
      <c r="AB11" t="s">
        <v>278</v>
      </c>
      <c r="AC11" t="str">
        <f>CONCATENATE($R11,$R12,$R13,$R14)</f>
        <v>1423</v>
      </c>
      <c r="AF11" t="s">
        <v>253</v>
      </c>
      <c r="AN11">
        <v>242</v>
      </c>
      <c r="AO11">
        <v>258</v>
      </c>
      <c r="AP11">
        <v>262</v>
      </c>
      <c r="AQ11">
        <v>245</v>
      </c>
      <c r="AT11">
        <f>(($AO$11-$AN$11)/($AN$12-$AN$11))</f>
        <v>0.5714285714285714</v>
      </c>
      <c r="AU11">
        <f>(($AP$11-$AN$11)/($AN$12-$AN$11))</f>
        <v>0.7142857142857143</v>
      </c>
      <c r="AV11">
        <f>(($AQ$11-$AN$11)/($AN$12-$AN$11))</f>
        <v>0.10714285714285714</v>
      </c>
      <c r="AW11">
        <f>(($AN$12-$AO$11)/($AO$12-$AO$11))</f>
        <v>0.41379310344827586</v>
      </c>
      <c r="AX11">
        <f>(($AP$11-$AO$11)/($AO$12-$AO$11))</f>
        <v>0.13793103448275862</v>
      </c>
      <c r="AY11">
        <f>(($AQ$12-$AO$11)/($AO$12-$AO$11))</f>
        <v>0.68965517241379315</v>
      </c>
      <c r="AZ11">
        <f>(($AN$12-$AP$11)/($AP$12-$AP$11))</f>
        <v>0.25</v>
      </c>
      <c r="BA11">
        <f>(($AO$12-$AP$11)/($AP$12-$AP$11))</f>
        <v>0.78125</v>
      </c>
      <c r="BB11">
        <f>(($AQ$12-$AP$11)/($AP$12-$AP$11))</f>
        <v>0.5</v>
      </c>
      <c r="BC11">
        <f>(($AN$12-$AQ$11)/($AQ$12-$AQ$11))</f>
        <v>0.75757575757575757</v>
      </c>
      <c r="BD11">
        <f>(($AO$11-$AQ$11)/($AQ$12-$AQ$11))</f>
        <v>0.39393939393939392</v>
      </c>
      <c r="BE11">
        <f>(($AP$11-$AQ$11)/($AQ$12-$AQ$11))</f>
        <v>0.51515151515151514</v>
      </c>
      <c r="BG11">
        <v>1</v>
      </c>
      <c r="BH11">
        <v>59</v>
      </c>
      <c r="BI11">
        <f>($BH$15-$BH$12)/200</f>
        <v>0.1</v>
      </c>
      <c r="BQ11">
        <f>1-(($AO$11-$AN$11)/($AN$12-$AN$11))</f>
        <v>0.4285714285714286</v>
      </c>
      <c r="BR11">
        <f>1-(($AP$11-$AN$11)/($AN$12-$AN$11))</f>
        <v>0.2857142857142857</v>
      </c>
      <c r="BS11">
        <f>(($AQ$11-$AN$11)/($AN$12-$AN$11))</f>
        <v>0.10714285714285714</v>
      </c>
      <c r="BT11">
        <f>(($AN$12-$AO$11)/($AO$12-$AO$11))</f>
        <v>0.41379310344827586</v>
      </c>
      <c r="BU11">
        <f>(($AP$11-$AO$11)/($AO$12-$AO$11))</f>
        <v>0.13793103448275862</v>
      </c>
      <c r="BV11">
        <f>1-(($AQ$12-$AO$11)/($AO$12-$AO$11))</f>
        <v>0.31034482758620685</v>
      </c>
      <c r="BW11">
        <f>(($AN$12-$AP$11)/($AP$12-$AP$11))</f>
        <v>0.25</v>
      </c>
      <c r="BX11">
        <f>1-(($AO$12-$AP$11)/($AP$12-$AP$11))</f>
        <v>0.21875</v>
      </c>
      <c r="BY11">
        <f>(($AQ$12-$AP$11)/($AP$12-$AP$11))</f>
        <v>0.5</v>
      </c>
      <c r="BZ11">
        <f>1-(($AN$12-$AQ$11)/($AQ$12-$AQ$11))</f>
        <v>0.24242424242424243</v>
      </c>
      <c r="CA11">
        <f>(($AO$11-$AQ$11)/($AQ$12-$AQ$11))</f>
        <v>0.39393939393939392</v>
      </c>
      <c r="CB11">
        <f>1-(($AP$11-$AQ$11)/($AQ$12-$AQ$11))</f>
        <v>0.48484848484848486</v>
      </c>
    </row>
    <row r="12" spans="1:80" x14ac:dyDescent="0.25">
      <c r="A12">
        <v>11</v>
      </c>
      <c r="B12">
        <v>235.14524299999999</v>
      </c>
      <c r="C12" s="2">
        <v>1</v>
      </c>
      <c r="H12">
        <v>247.87995899999999</v>
      </c>
      <c r="I12" s="3">
        <v>4</v>
      </c>
      <c r="P12">
        <v>2</v>
      </c>
      <c r="Q12" t="str">
        <f t="shared" si="0"/>
        <v>14</v>
      </c>
      <c r="R12">
        <v>4</v>
      </c>
      <c r="X12" t="s">
        <v>280</v>
      </c>
      <c r="Y12" t="s">
        <v>264</v>
      </c>
      <c r="AF12">
        <v>0</v>
      </c>
      <c r="AN12">
        <v>270</v>
      </c>
      <c r="AO12">
        <v>287</v>
      </c>
      <c r="AP12">
        <v>294</v>
      </c>
      <c r="AQ12">
        <v>278</v>
      </c>
      <c r="AT12">
        <f>(($AO$12-$AN$12)/($AN$13-$AN$12))</f>
        <v>0.53125</v>
      </c>
      <c r="AU12">
        <f>(($AP$12-$AN$12)/($AN$13-$AN$12))</f>
        <v>0.75</v>
      </c>
      <c r="AV12">
        <f>(($AQ$12-$AN$12)/($AN$13-$AN$12))</f>
        <v>0.25</v>
      </c>
      <c r="AW12">
        <f>(($AN$13-$AO$12)/($AO$13-$AO$12))</f>
        <v>0.45454545454545453</v>
      </c>
      <c r="AX12">
        <f>(($AP$12-$AO$12)/($AO$13-$AO$12))</f>
        <v>0.21212121212121213</v>
      </c>
      <c r="AY12">
        <f>(($AQ$13-$AO$12)/($AO$13-$AO$12))</f>
        <v>0.66666666666666663</v>
      </c>
      <c r="AZ12">
        <f>(($AN$13-$AP$12)/($AP$13-$AP$12))</f>
        <v>0.21621621621621623</v>
      </c>
      <c r="BA12">
        <f>(($AO$13-$AP$12)/($AP$13-$AP$12))</f>
        <v>0.70270270270270274</v>
      </c>
      <c r="BB12">
        <f>(($AQ$13-$AP$12)/($AP$13-$AP$12))</f>
        <v>0.40540540540540543</v>
      </c>
      <c r="BC12">
        <f>(($AN$13-$AQ$12)/($AQ$13-$AQ$12))</f>
        <v>0.77419354838709675</v>
      </c>
      <c r="BD12">
        <f>(($AO$12-$AQ$12)/($AQ$13-$AQ$12))</f>
        <v>0.29032258064516131</v>
      </c>
      <c r="BE12">
        <f>(($AP$12-$AQ$12)/($AQ$13-$AQ$12))</f>
        <v>0.5161290322580645</v>
      </c>
      <c r="BG12">
        <v>4</v>
      </c>
      <c r="BH12">
        <v>59</v>
      </c>
      <c r="BI12">
        <f>($BH$16-$BH$13)/200</f>
        <v>7.0000000000000007E-2</v>
      </c>
      <c r="BQ12">
        <f>1-(($AO$12-$AN$12)/($AN$13-$AN$12))</f>
        <v>0.46875</v>
      </c>
      <c r="BR12">
        <f>1-(($AP$12-$AN$12)/($AN$13-$AN$12))</f>
        <v>0.25</v>
      </c>
      <c r="BS12">
        <f>(($AQ$12-$AN$12)/($AN$13-$AN$12))</f>
        <v>0.25</v>
      </c>
      <c r="BT12">
        <f>(($AN$13-$AO$12)/($AO$13-$AO$12))</f>
        <v>0.45454545454545453</v>
      </c>
      <c r="BU12">
        <f>(($AP$12-$AO$12)/($AO$13-$AO$12))</f>
        <v>0.21212121212121213</v>
      </c>
      <c r="BV12">
        <f>1-(($AQ$13-$AO$12)/($AO$13-$AO$12))</f>
        <v>0.33333333333333337</v>
      </c>
      <c r="BW12">
        <f>(($AN$13-$AP$12)/($AP$13-$AP$12))</f>
        <v>0.21621621621621623</v>
      </c>
      <c r="BX12">
        <f>1-(($AO$13-$AP$12)/($AP$13-$AP$12))</f>
        <v>0.29729729729729726</v>
      </c>
      <c r="BY12">
        <f>(($AQ$13-$AP$12)/($AP$13-$AP$12))</f>
        <v>0.40540540540540543</v>
      </c>
      <c r="BZ12">
        <f>1-(($AN$13-$AQ$12)/($AQ$13-$AQ$12))</f>
        <v>0.22580645161290325</v>
      </c>
      <c r="CA12">
        <f>(($AO$12-$AQ$12)/($AQ$13-$AQ$12))</f>
        <v>0.29032258064516131</v>
      </c>
      <c r="CB12">
        <f>1-(($AP$12-$AQ$12)/($AQ$13-$AQ$12))</f>
        <v>0.4838709677419355</v>
      </c>
    </row>
    <row r="13" spans="1:80" x14ac:dyDescent="0.25">
      <c r="A13">
        <v>12</v>
      </c>
      <c r="B13">
        <v>235.14524299999999</v>
      </c>
      <c r="C13" s="2">
        <v>1</v>
      </c>
      <c r="H13">
        <v>247.87995899999999</v>
      </c>
      <c r="I13" s="3">
        <v>4</v>
      </c>
      <c r="P13">
        <v>2</v>
      </c>
      <c r="Q13" t="str">
        <f t="shared" si="0"/>
        <v>14</v>
      </c>
      <c r="R13">
        <v>2</v>
      </c>
      <c r="X13" t="s">
        <v>280</v>
      </c>
      <c r="Y13" t="s">
        <v>265</v>
      </c>
      <c r="AF13" t="s">
        <v>254</v>
      </c>
      <c r="AN13">
        <v>302</v>
      </c>
      <c r="AO13">
        <v>320</v>
      </c>
      <c r="AP13">
        <v>331</v>
      </c>
      <c r="AQ13">
        <v>309</v>
      </c>
      <c r="AT13">
        <f>(($AO$13-$AN$13)/($AN$14-$AN$13))</f>
        <v>0.52941176470588236</v>
      </c>
      <c r="AU13">
        <f>(($AP$13-$AN$13)/($AN$14-$AN$13))</f>
        <v>0.8529411764705882</v>
      </c>
      <c r="AV13">
        <f>(($AQ$13-$AN$13)/($AN$14-$AN$13))</f>
        <v>0.20588235294117646</v>
      </c>
      <c r="BG13">
        <v>2</v>
      </c>
      <c r="BH13">
        <v>71</v>
      </c>
      <c r="BI13">
        <f>($BH$17-$BH$14)/200</f>
        <v>9.5000000000000001E-2</v>
      </c>
      <c r="BQ13">
        <f>1-(($AO$13-$AN$13)/($AN$14-$AN$13))</f>
        <v>0.47058823529411764</v>
      </c>
      <c r="BR13">
        <f>1-(($AP$13-$AN$13)/($AN$14-$AN$13))</f>
        <v>0.1470588235294118</v>
      </c>
      <c r="BS13">
        <f>(($AQ$13-$AN$13)/($AN$14-$AN$13))</f>
        <v>0.20588235294117646</v>
      </c>
    </row>
    <row r="14" spans="1:80" x14ac:dyDescent="0.25">
      <c r="A14">
        <v>13</v>
      </c>
      <c r="B14">
        <v>235.14524299999999</v>
      </c>
      <c r="C14" s="2">
        <v>1</v>
      </c>
      <c r="H14">
        <v>247.87995899999999</v>
      </c>
      <c r="I14" s="3">
        <v>4</v>
      </c>
      <c r="P14">
        <v>2</v>
      </c>
      <c r="Q14" t="str">
        <f t="shared" si="0"/>
        <v>14</v>
      </c>
      <c r="R14">
        <v>3</v>
      </c>
      <c r="X14" t="s">
        <v>280</v>
      </c>
      <c r="Y14" t="s">
        <v>266</v>
      </c>
      <c r="AF14">
        <v>0</v>
      </c>
      <c r="AN14">
        <v>336</v>
      </c>
      <c r="AO14">
        <v>391</v>
      </c>
      <c r="AP14">
        <v>398</v>
      </c>
      <c r="AQ14">
        <v>384</v>
      </c>
      <c r="BG14">
        <v>3</v>
      </c>
      <c r="BH14">
        <v>76</v>
      </c>
      <c r="BI14">
        <f>($BH$18-$BH$15)/200</f>
        <v>8.5000000000000006E-2</v>
      </c>
    </row>
    <row r="15" spans="1:80" x14ac:dyDescent="0.25">
      <c r="A15">
        <v>14</v>
      </c>
      <c r="B15">
        <v>235.14524299999999</v>
      </c>
      <c r="C15" s="2">
        <v>1</v>
      </c>
      <c r="H15">
        <v>247.87995899999999</v>
      </c>
      <c r="I15" s="3">
        <v>4</v>
      </c>
      <c r="P15">
        <v>2</v>
      </c>
      <c r="Q15" t="str">
        <f t="shared" si="0"/>
        <v>14</v>
      </c>
      <c r="R15">
        <v>4</v>
      </c>
      <c r="X15" t="s">
        <v>279</v>
      </c>
      <c r="Y15" t="s">
        <v>267</v>
      </c>
      <c r="AB15" t="s">
        <v>280</v>
      </c>
      <c r="AC15" t="str">
        <f>CONCATENATE($R15,$R16,$R17,$R18)</f>
        <v>4123</v>
      </c>
      <c r="AF15" t="s">
        <v>255</v>
      </c>
      <c r="AN15">
        <v>378</v>
      </c>
      <c r="AO15">
        <v>417</v>
      </c>
      <c r="AP15">
        <v>423</v>
      </c>
      <c r="AQ15">
        <v>411</v>
      </c>
      <c r="BG15">
        <v>4</v>
      </c>
      <c r="BH15">
        <v>79</v>
      </c>
      <c r="BI15">
        <f>($BH$19-$BH$16)/200</f>
        <v>0.11</v>
      </c>
    </row>
    <row r="16" spans="1:80" x14ac:dyDescent="0.25">
      <c r="A16">
        <v>15</v>
      </c>
      <c r="B16">
        <v>235.14524299999999</v>
      </c>
      <c r="C16" s="2">
        <v>1</v>
      </c>
      <c r="H16">
        <v>247.87995899999999</v>
      </c>
      <c r="I16" s="3">
        <v>4</v>
      </c>
      <c r="P16">
        <v>2</v>
      </c>
      <c r="Q16" t="str">
        <f t="shared" si="0"/>
        <v>14</v>
      </c>
      <c r="R16">
        <v>1</v>
      </c>
      <c r="X16" t="s">
        <v>278</v>
      </c>
      <c r="Y16" t="s">
        <v>261</v>
      </c>
      <c r="AF16">
        <v>0</v>
      </c>
      <c r="AN16">
        <v>403</v>
      </c>
      <c r="AO16">
        <v>441</v>
      </c>
      <c r="AP16">
        <v>449</v>
      </c>
      <c r="AQ16">
        <v>435</v>
      </c>
      <c r="AT16">
        <f>(($AO$14-$AN$15)/($AN$16-$AN$15))</f>
        <v>0.52</v>
      </c>
      <c r="AU16">
        <f>(($AP$14-$AN$15)/($AN$16-$AN$15))</f>
        <v>0.8</v>
      </c>
      <c r="AV16">
        <f>(($AQ$14-$AN$15)/($AN$16-$AN$15))</f>
        <v>0.24</v>
      </c>
      <c r="AW16">
        <f>(($AN$16-$AO$14)/($AO$15-$AO$14))</f>
        <v>0.46153846153846156</v>
      </c>
      <c r="AX16">
        <f>(($AP$14-$AO$14)/($AO$15-$AO$14))</f>
        <v>0.26923076923076922</v>
      </c>
      <c r="AY16">
        <f>(($AQ$15-$AO$14)/($AO$15-$AO$14))</f>
        <v>0.76923076923076927</v>
      </c>
      <c r="AZ16">
        <f>(($AN$16-$AP$14)/($AP$15-$AP$14))</f>
        <v>0.2</v>
      </c>
      <c r="BA16">
        <f>(($AO$15-$AP$14)/($AP$15-$AP$14))</f>
        <v>0.76</v>
      </c>
      <c r="BB16">
        <f>(($AQ$15-$AP$14)/($AP$15-$AP$14))</f>
        <v>0.52</v>
      </c>
      <c r="BC16">
        <f>(($AN$16-$AQ$14)/($AQ$15-$AQ$14))</f>
        <v>0.70370370370370372</v>
      </c>
      <c r="BD16">
        <f>(($AO$14-$AQ$14)/($AQ$15-$AQ$14))</f>
        <v>0.25925925925925924</v>
      </c>
      <c r="BE16">
        <f>(($AP$14-$AQ$14)/($AQ$15-$AQ$14))</f>
        <v>0.51851851851851849</v>
      </c>
      <c r="BG16">
        <v>1</v>
      </c>
      <c r="BH16">
        <v>85</v>
      </c>
      <c r="BI16">
        <f>($BH$20-$BH$17)/200</f>
        <v>7.0000000000000007E-2</v>
      </c>
      <c r="BQ16">
        <f>1-(($AO$14-$AN$15)/($AN$16-$AN$15))</f>
        <v>0.48</v>
      </c>
      <c r="BR16">
        <f>1-(($AP$14-$AN$15)/($AN$16-$AN$15))</f>
        <v>0.19999999999999996</v>
      </c>
      <c r="BS16">
        <f>(($AQ$14-$AN$15)/($AN$16-$AN$15))</f>
        <v>0.24</v>
      </c>
      <c r="BT16">
        <f>(($AN$16-$AO$14)/($AO$15-$AO$14))</f>
        <v>0.46153846153846156</v>
      </c>
      <c r="BU16">
        <f>(($AP$14-$AO$14)/($AO$15-$AO$14))</f>
        <v>0.26923076923076922</v>
      </c>
      <c r="BV16">
        <f>1-(($AQ$15-$AO$14)/($AO$15-$AO$14))</f>
        <v>0.23076923076923073</v>
      </c>
      <c r="BW16">
        <f>(($AN$16-$AP$14)/($AP$15-$AP$14))</f>
        <v>0.2</v>
      </c>
      <c r="BX16">
        <f>1-(($AO$15-$AP$14)/($AP$15-$AP$14))</f>
        <v>0.24</v>
      </c>
      <c r="BY16">
        <f>1-(($AQ$15-$AP$14)/($AP$15-$AP$14))</f>
        <v>0.48</v>
      </c>
      <c r="BZ16">
        <f>1-(($AN$16-$AQ$14)/($AQ$15-$AQ$14))</f>
        <v>0.29629629629629628</v>
      </c>
      <c r="CA16">
        <f>(($AO$14-$AQ$14)/($AQ$15-$AQ$14))</f>
        <v>0.25925925925925924</v>
      </c>
      <c r="CB16">
        <f>1-(($AP$14-$AQ$14)/($AQ$15-$AQ$14))</f>
        <v>0.48148148148148151</v>
      </c>
    </row>
    <row r="17" spans="1:80" x14ac:dyDescent="0.25">
      <c r="A17">
        <v>16</v>
      </c>
      <c r="B17">
        <v>235.14524299999999</v>
      </c>
      <c r="C17" s="2">
        <v>1</v>
      </c>
      <c r="H17">
        <v>247.87995899999999</v>
      </c>
      <c r="I17" s="3">
        <v>4</v>
      </c>
      <c r="P17">
        <v>2</v>
      </c>
      <c r="Q17" t="str">
        <f t="shared" si="0"/>
        <v>14</v>
      </c>
      <c r="R17">
        <v>2</v>
      </c>
      <c r="X17" t="s">
        <v>278</v>
      </c>
      <c r="Y17" t="s">
        <v>262</v>
      </c>
      <c r="AF17" t="s">
        <v>256</v>
      </c>
      <c r="AN17">
        <v>429</v>
      </c>
      <c r="AO17">
        <v>466</v>
      </c>
      <c r="AP17">
        <v>474</v>
      </c>
      <c r="AQ17">
        <v>460</v>
      </c>
      <c r="AT17">
        <f>(($AO$15-$AN$16)/($AN$17-$AN$16))</f>
        <v>0.53846153846153844</v>
      </c>
      <c r="AU17">
        <f>(($AP$15-$AN$16)/($AN$17-$AN$16))</f>
        <v>0.76923076923076927</v>
      </c>
      <c r="AV17">
        <f>(($AQ$15-$AN$16)/($AN$17-$AN$16))</f>
        <v>0.30769230769230771</v>
      </c>
      <c r="AW17">
        <f>(($AN$17-$AO$15)/($AO$16-$AO$15))</f>
        <v>0.5</v>
      </c>
      <c r="AX17">
        <f>(($AP$15-$AO$15)/($AO$16-$AO$15))</f>
        <v>0.25</v>
      </c>
      <c r="AY17">
        <f>(($AQ$16-$AO$15)/($AO$16-$AO$15))</f>
        <v>0.75</v>
      </c>
      <c r="AZ17">
        <f>(($AN$17-$AP$15)/($AP$16-$AP$15))</f>
        <v>0.23076923076923078</v>
      </c>
      <c r="BA17">
        <f>(($AO$16-$AP$15)/($AP$16-$AP$15))</f>
        <v>0.69230769230769229</v>
      </c>
      <c r="BB17">
        <f>(($AQ$16-$AP$15)/($AP$16-$AP$15))</f>
        <v>0.46153846153846156</v>
      </c>
      <c r="BC17">
        <f>(($AN$17-$AQ$15)/($AQ$16-$AQ$15))</f>
        <v>0.75</v>
      </c>
      <c r="BD17">
        <f>(($AO$15-$AQ$15)/($AQ$16-$AQ$15))</f>
        <v>0.25</v>
      </c>
      <c r="BE17">
        <f>(($AP$15-$AQ$15)/($AQ$16-$AQ$15))</f>
        <v>0.5</v>
      </c>
      <c r="BG17">
        <v>2</v>
      </c>
      <c r="BH17">
        <v>95</v>
      </c>
      <c r="BI17">
        <f>($BH$21-$BH$18)/200</f>
        <v>0.125</v>
      </c>
      <c r="BQ17">
        <f>1-(($AO$15-$AN$16)/($AN$17-$AN$16))</f>
        <v>0.46153846153846156</v>
      </c>
      <c r="BR17">
        <f>1-(($AP$15-$AN$16)/($AN$17-$AN$16))</f>
        <v>0.23076923076923073</v>
      </c>
      <c r="BS17">
        <f>(($AQ$15-$AN$16)/($AN$17-$AN$16))</f>
        <v>0.30769230769230771</v>
      </c>
      <c r="BT17">
        <f>(($AN$17-$AO$15)/($AO$16-$AO$15))</f>
        <v>0.5</v>
      </c>
      <c r="BU17">
        <f>(($AP$15-$AO$15)/($AO$16-$AO$15))</f>
        <v>0.25</v>
      </c>
      <c r="BV17">
        <f>1-(($AQ$16-$AO$15)/($AO$16-$AO$15))</f>
        <v>0.25</v>
      </c>
      <c r="BW17">
        <f>(($AN$17-$AP$15)/($AP$16-$AP$15))</f>
        <v>0.23076923076923078</v>
      </c>
      <c r="BX17">
        <f>1-(($AO$16-$AP$15)/($AP$16-$AP$15))</f>
        <v>0.30769230769230771</v>
      </c>
      <c r="BY17">
        <f>(($AQ$16-$AP$15)/($AP$16-$AP$15))</f>
        <v>0.46153846153846156</v>
      </c>
      <c r="BZ17">
        <f>1-(($AN$17-$AQ$15)/($AQ$16-$AQ$15))</f>
        <v>0.25</v>
      </c>
      <c r="CA17">
        <f>(($AO$15-$AQ$15)/($AQ$16-$AQ$15))</f>
        <v>0.25</v>
      </c>
      <c r="CB17">
        <f>(($AP$15-$AQ$15)/($AQ$16-$AQ$15))</f>
        <v>0.5</v>
      </c>
    </row>
    <row r="18" spans="1:80" x14ac:dyDescent="0.25">
      <c r="A18">
        <v>17</v>
      </c>
      <c r="B18">
        <v>235.246769</v>
      </c>
      <c r="C18" s="2">
        <v>1</v>
      </c>
      <c r="H18">
        <v>247.87995899999999</v>
      </c>
      <c r="I18" s="3">
        <v>4</v>
      </c>
      <c r="P18">
        <v>2</v>
      </c>
      <c r="Q18" t="str">
        <f t="shared" si="0"/>
        <v>14</v>
      </c>
      <c r="R18">
        <v>3</v>
      </c>
      <c r="X18" t="s">
        <v>278</v>
      </c>
      <c r="Y18" t="s">
        <v>259</v>
      </c>
      <c r="AF18">
        <v>0</v>
      </c>
      <c r="AN18">
        <v>455</v>
      </c>
      <c r="AO18">
        <v>491</v>
      </c>
      <c r="AP18">
        <v>499</v>
      </c>
      <c r="AQ18">
        <v>485</v>
      </c>
      <c r="AT18">
        <f>(($AO$16-$AN$17)/($AN$18-$AN$17))</f>
        <v>0.46153846153846156</v>
      </c>
      <c r="AU18">
        <f>(($AP$16-$AN$17)/($AN$18-$AN$17))</f>
        <v>0.76923076923076927</v>
      </c>
      <c r="AV18">
        <f>(($AQ$16-$AN$17)/($AN$18-$AN$17))</f>
        <v>0.23076923076923078</v>
      </c>
      <c r="AW18">
        <f>(($AN$18-$AO$16)/($AO$17-$AO$16))</f>
        <v>0.56000000000000005</v>
      </c>
      <c r="AX18">
        <f>(($AP$16-$AO$16)/($AO$17-$AO$16))</f>
        <v>0.32</v>
      </c>
      <c r="AY18">
        <f>(($AQ$17-$AO$16)/($AO$17-$AO$16))</f>
        <v>0.76</v>
      </c>
      <c r="AZ18">
        <f>(($AN$18-$AP$16)/($AP$17-$AP$16))</f>
        <v>0.24</v>
      </c>
      <c r="BA18">
        <f>(($AO$17-$AP$16)/($AP$17-$AP$16))</f>
        <v>0.68</v>
      </c>
      <c r="BB18">
        <f>(($AQ$17-$AP$16)/($AP$17-$AP$16))</f>
        <v>0.44</v>
      </c>
      <c r="BC18">
        <f>(($AN$18-$AQ$16)/($AQ$17-$AQ$16))</f>
        <v>0.8</v>
      </c>
      <c r="BD18">
        <f>(($AO$16-$AQ$16)/($AQ$17-$AQ$16))</f>
        <v>0.24</v>
      </c>
      <c r="BE18">
        <f>(($AP$16-$AQ$16)/($AQ$17-$AQ$16))</f>
        <v>0.56000000000000005</v>
      </c>
      <c r="BG18">
        <v>3</v>
      </c>
      <c r="BH18">
        <v>96</v>
      </c>
      <c r="BI18">
        <f>($BH$22-$BH$19)/200</f>
        <v>7.0000000000000007E-2</v>
      </c>
      <c r="BQ18">
        <f>(($AO$16-$AN$17)/($AN$18-$AN$17))</f>
        <v>0.46153846153846156</v>
      </c>
      <c r="BR18">
        <f>1-(($AP$16-$AN$17)/($AN$18-$AN$17))</f>
        <v>0.23076923076923073</v>
      </c>
      <c r="BS18">
        <f>(($AQ$16-$AN$17)/($AN$18-$AN$17))</f>
        <v>0.23076923076923078</v>
      </c>
      <c r="BT18">
        <f>1-(($AN$18-$AO$16)/($AO$17-$AO$16))</f>
        <v>0.43999999999999995</v>
      </c>
      <c r="BU18">
        <f>(($AP$16-$AO$16)/($AO$17-$AO$16))</f>
        <v>0.32</v>
      </c>
      <c r="BV18">
        <f>1-(($AQ$17-$AO$16)/($AO$17-$AO$16))</f>
        <v>0.24</v>
      </c>
      <c r="BW18">
        <f>(($AN$18-$AP$16)/($AP$17-$AP$16))</f>
        <v>0.24</v>
      </c>
      <c r="BX18">
        <f>1-(($AO$17-$AP$16)/($AP$17-$AP$16))</f>
        <v>0.31999999999999995</v>
      </c>
      <c r="BY18">
        <f>(($AQ$17-$AP$16)/($AP$17-$AP$16))</f>
        <v>0.44</v>
      </c>
      <c r="BZ18">
        <f>1-(($AN$18-$AQ$16)/($AQ$17-$AQ$16))</f>
        <v>0.19999999999999996</v>
      </c>
      <c r="CA18">
        <f>(($AO$16-$AQ$16)/($AQ$17-$AQ$16))</f>
        <v>0.24</v>
      </c>
      <c r="CB18">
        <f>1-(($AP$16-$AQ$16)/($AQ$17-$AQ$16))</f>
        <v>0.43999999999999995</v>
      </c>
    </row>
    <row r="19" spans="1:80" x14ac:dyDescent="0.25">
      <c r="A19">
        <v>18</v>
      </c>
      <c r="B19">
        <v>235.246769</v>
      </c>
      <c r="C19" s="2">
        <v>1</v>
      </c>
      <c r="H19">
        <v>247.87995899999999</v>
      </c>
      <c r="I19" s="3">
        <v>4</v>
      </c>
      <c r="P19">
        <v>2</v>
      </c>
      <c r="Q19" t="str">
        <f t="shared" si="0"/>
        <v>14</v>
      </c>
      <c r="R19">
        <v>1</v>
      </c>
      <c r="X19" t="s">
        <v>278</v>
      </c>
      <c r="Y19" t="s">
        <v>260</v>
      </c>
      <c r="AB19" t="s">
        <v>278</v>
      </c>
      <c r="AC19" t="str">
        <f>CONCATENATE($R19,$R20,$R21,$R22)</f>
        <v>1423</v>
      </c>
      <c r="AF19" t="s">
        <v>257</v>
      </c>
      <c r="AG19" t="s">
        <v>258</v>
      </c>
      <c r="AN19">
        <v>480</v>
      </c>
      <c r="AO19">
        <v>517</v>
      </c>
      <c r="AP19">
        <v>523</v>
      </c>
      <c r="AQ19">
        <v>510</v>
      </c>
      <c r="AT19">
        <f>(($AO$17-$AN$18)/($AN$19-$AN$18))</f>
        <v>0.44</v>
      </c>
      <c r="AU19">
        <f>(($AP$17-$AN$18)/($AN$19-$AN$18))</f>
        <v>0.76</v>
      </c>
      <c r="AV19">
        <f>(($AQ$17-$AN$18)/($AN$19-$AN$18))</f>
        <v>0.2</v>
      </c>
      <c r="AW19">
        <f>(($AN$19-$AO$17)/($AO$18-$AO$17))</f>
        <v>0.56000000000000005</v>
      </c>
      <c r="AX19">
        <f>(($AP$17-$AO$17)/($AO$18-$AO$17))</f>
        <v>0.32</v>
      </c>
      <c r="AY19">
        <f>(($AQ$18-$AO$17)/($AO$18-$AO$17))</f>
        <v>0.76</v>
      </c>
      <c r="AZ19">
        <f>(($AN$19-$AP$17)/($AP$18-$AP$17))</f>
        <v>0.24</v>
      </c>
      <c r="BA19">
        <f>(($AO$18-$AP$17)/($AP$18-$AP$17))</f>
        <v>0.68</v>
      </c>
      <c r="BB19">
        <f>(($AQ$18-$AP$17)/($AP$18-$AP$17))</f>
        <v>0.44</v>
      </c>
      <c r="BC19">
        <f>(($AN$19-$AQ$17)/($AQ$18-$AQ$17))</f>
        <v>0.8</v>
      </c>
      <c r="BD19">
        <f>(($AO$17-$AQ$17)/($AQ$18-$AQ$17))</f>
        <v>0.24</v>
      </c>
      <c r="BE19">
        <f>(($AP$17-$AQ$17)/($AQ$18-$AQ$17))</f>
        <v>0.56000000000000005</v>
      </c>
      <c r="BG19">
        <v>1</v>
      </c>
      <c r="BH19">
        <v>107</v>
      </c>
      <c r="BI19">
        <f>($BH$23-$BH$20)/200</f>
        <v>0.11</v>
      </c>
      <c r="BQ19">
        <f>(($AO$17-$AN$18)/($AN$19-$AN$18))</f>
        <v>0.44</v>
      </c>
      <c r="BR19">
        <f>1-(($AP$17-$AN$18)/($AN$19-$AN$18))</f>
        <v>0.24</v>
      </c>
      <c r="BS19">
        <f>(($AQ$17-$AN$18)/($AN$19-$AN$18))</f>
        <v>0.2</v>
      </c>
      <c r="BT19">
        <f>1-(($AN$19-$AO$17)/($AO$18-$AO$17))</f>
        <v>0.43999999999999995</v>
      </c>
      <c r="BU19">
        <f>(($AP$17-$AO$17)/($AO$18-$AO$17))</f>
        <v>0.32</v>
      </c>
      <c r="BV19">
        <f>1-(($AQ$18-$AO$17)/($AO$18-$AO$17))</f>
        <v>0.24</v>
      </c>
      <c r="BW19">
        <f>(($AN$19-$AP$17)/($AP$18-$AP$17))</f>
        <v>0.24</v>
      </c>
      <c r="BX19">
        <f>1-(($AO$18-$AP$17)/($AP$18-$AP$17))</f>
        <v>0.31999999999999995</v>
      </c>
      <c r="BY19">
        <f>(($AQ$18-$AP$17)/($AP$18-$AP$17))</f>
        <v>0.44</v>
      </c>
      <c r="BZ19">
        <f>1-(($AN$19-$AQ$17)/($AQ$18-$AQ$17))</f>
        <v>0.19999999999999996</v>
      </c>
      <c r="CA19">
        <f>(($AO$17-$AQ$17)/($AQ$18-$AQ$17))</f>
        <v>0.24</v>
      </c>
      <c r="CB19">
        <f>1-(($AP$17-$AQ$17)/($AQ$18-$AQ$17))</f>
        <v>0.43999999999999995</v>
      </c>
    </row>
    <row r="20" spans="1:80" x14ac:dyDescent="0.25">
      <c r="A20">
        <v>19</v>
      </c>
      <c r="H20">
        <v>247.87995899999999</v>
      </c>
      <c r="I20" s="3">
        <v>4</v>
      </c>
      <c r="P20">
        <v>1</v>
      </c>
      <c r="Q20" t="str">
        <f t="shared" si="0"/>
        <v>4</v>
      </c>
      <c r="R20">
        <v>4</v>
      </c>
      <c r="X20" t="s">
        <v>278</v>
      </c>
      <c r="Y20" t="s">
        <v>261</v>
      </c>
      <c r="AF20">
        <v>0</v>
      </c>
      <c r="AG20">
        <v>0</v>
      </c>
      <c r="AN20">
        <v>502</v>
      </c>
      <c r="AO20">
        <v>540</v>
      </c>
      <c r="AP20">
        <v>554</v>
      </c>
      <c r="AQ20">
        <v>538</v>
      </c>
      <c r="AT20">
        <f>(($AO$18-$AN$19)/($AN$20-$AN$19))</f>
        <v>0.5</v>
      </c>
      <c r="AU20">
        <f>(($AP$18-$AN$19)/($AN$20-$AN$19))</f>
        <v>0.86363636363636365</v>
      </c>
      <c r="AV20">
        <f>(($AQ$18-$AN$19)/($AN$20-$AN$19))</f>
        <v>0.22727272727272727</v>
      </c>
      <c r="AW20">
        <f>(($AN$20-$AO$18)/($AO$19-$AO$18))</f>
        <v>0.42307692307692307</v>
      </c>
      <c r="AX20">
        <f>(($AP$18-$AO$18)/($AO$19-$AO$18))</f>
        <v>0.30769230769230771</v>
      </c>
      <c r="AY20">
        <f>(($AQ$19-$AO$18)/($AO$19-$AO$18))</f>
        <v>0.73076923076923073</v>
      </c>
      <c r="AZ20">
        <f>(($AN$20-$AP$18)/($AP$19-$AP$18))</f>
        <v>0.125</v>
      </c>
      <c r="BA20">
        <f>(($AO$19-$AP$18)/($AP$19-$AP$18))</f>
        <v>0.75</v>
      </c>
      <c r="BB20">
        <f>(($AQ$19-$AP$18)/($AP$19-$AP$18))</f>
        <v>0.45833333333333331</v>
      </c>
      <c r="BC20">
        <f>(($AN$20-$AQ$18)/($AQ$19-$AQ$18))</f>
        <v>0.68</v>
      </c>
      <c r="BD20">
        <f>(($AO$18-$AQ$18)/($AQ$19-$AQ$18))</f>
        <v>0.24</v>
      </c>
      <c r="BE20">
        <f>(($AP$18-$AQ$18)/($AQ$19-$AQ$18))</f>
        <v>0.56000000000000005</v>
      </c>
      <c r="BG20">
        <v>4</v>
      </c>
      <c r="BH20">
        <v>109</v>
      </c>
      <c r="BI20">
        <f>($BH$24-$BH$21)/200</f>
        <v>0.08</v>
      </c>
      <c r="BQ20">
        <f>(($AO$18-$AN$19)/($AN$20-$AN$19))</f>
        <v>0.5</v>
      </c>
      <c r="BR20">
        <f>1-(($AP$18-$AN$19)/($AN$20-$AN$19))</f>
        <v>0.13636363636363635</v>
      </c>
      <c r="BS20">
        <f>(($AQ$18-$AN$19)/($AN$20-$AN$19))</f>
        <v>0.22727272727272727</v>
      </c>
      <c r="BT20">
        <f>(($AN$20-$AO$18)/($AO$19-$AO$18))</f>
        <v>0.42307692307692307</v>
      </c>
      <c r="BU20">
        <f>(($AP$18-$AO$18)/($AO$19-$AO$18))</f>
        <v>0.30769230769230771</v>
      </c>
      <c r="BV20">
        <f>1-(($AQ$19-$AO$18)/($AO$19-$AO$18))</f>
        <v>0.26923076923076927</v>
      </c>
      <c r="BW20">
        <f>(($AN$20-$AP$18)/($AP$19-$AP$18))</f>
        <v>0.125</v>
      </c>
      <c r="BX20">
        <f>1-(($AO$19-$AP$18)/($AP$19-$AP$18))</f>
        <v>0.25</v>
      </c>
      <c r="BY20">
        <f>(($AQ$19-$AP$18)/($AP$19-$AP$18))</f>
        <v>0.45833333333333331</v>
      </c>
      <c r="BZ20">
        <f>1-(($AN$20-$AQ$18)/($AQ$19-$AQ$18))</f>
        <v>0.31999999999999995</v>
      </c>
      <c r="CA20">
        <f>(($AO$18-$AQ$18)/($AQ$19-$AQ$18))</f>
        <v>0.24</v>
      </c>
      <c r="CB20">
        <f>1-(($AP$18-$AQ$18)/($AQ$19-$AQ$18))</f>
        <v>0.43999999999999995</v>
      </c>
    </row>
    <row r="21" spans="1:80" x14ac:dyDescent="0.25">
      <c r="A21">
        <v>20</v>
      </c>
      <c r="D21">
        <v>224.88557</v>
      </c>
      <c r="E21" s="4">
        <v>2</v>
      </c>
      <c r="H21">
        <v>247.94072</v>
      </c>
      <c r="I21" s="3">
        <v>4</v>
      </c>
      <c r="P21">
        <v>2</v>
      </c>
      <c r="Q21" t="str">
        <f t="shared" si="0"/>
        <v>24</v>
      </c>
      <c r="R21">
        <v>2</v>
      </c>
      <c r="X21" t="s">
        <v>278</v>
      </c>
      <c r="Y21" t="s">
        <v>262</v>
      </c>
      <c r="AF21">
        <v>0</v>
      </c>
      <c r="AG21">
        <v>0</v>
      </c>
      <c r="AN21">
        <v>527</v>
      </c>
      <c r="AO21">
        <v>568</v>
      </c>
      <c r="AP21">
        <v>583</v>
      </c>
      <c r="AQ21">
        <v>566</v>
      </c>
      <c r="AT21">
        <f>(($AO$19-$AN$20)/($AN$21-$AN$20))</f>
        <v>0.6</v>
      </c>
      <c r="AU21">
        <f>(($AP$19-$AN$20)/($AN$21-$AN$20))</f>
        <v>0.84</v>
      </c>
      <c r="AV21">
        <f>(($AQ$19-$AN$20)/($AN$21-$AN$20))</f>
        <v>0.32</v>
      </c>
      <c r="AW21">
        <f>(($AN$21-$AO$19)/($AO$20-$AO$19))</f>
        <v>0.43478260869565216</v>
      </c>
      <c r="AX21">
        <f>(($AP$19-$AO$19)/($AO$20-$AO$19))</f>
        <v>0.2608695652173913</v>
      </c>
      <c r="AY21">
        <f>(($AQ$20-$AO$19)/($AO$20-$AO$19))</f>
        <v>0.91304347826086951</v>
      </c>
      <c r="AZ21">
        <f>(($AN$21-$AP$19)/($AP$20-$AP$19))</f>
        <v>0.12903225806451613</v>
      </c>
      <c r="BA21">
        <f>(($AO$20-$AP$19)/($AP$20-$AP$19))</f>
        <v>0.54838709677419351</v>
      </c>
      <c r="BB21">
        <f>(($AQ$20-$AP$19)/($AP$20-$AP$19))</f>
        <v>0.4838709677419355</v>
      </c>
      <c r="BC21">
        <f>(($AN$21-$AQ$19)/($AQ$20-$AQ$19))</f>
        <v>0.6071428571428571</v>
      </c>
      <c r="BD21">
        <f>(($AO$19-$AQ$19)/($AQ$20-$AQ$19))</f>
        <v>0.25</v>
      </c>
      <c r="BE21">
        <f>(($AP$19-$AQ$19)/($AQ$20-$AQ$19))</f>
        <v>0.4642857142857143</v>
      </c>
      <c r="BG21">
        <v>2</v>
      </c>
      <c r="BH21">
        <v>121</v>
      </c>
      <c r="BI21">
        <f>($BH$25-$BH$22)/200</f>
        <v>0.12</v>
      </c>
      <c r="BQ21">
        <f>1-(($AO$19-$AN$20)/($AN$21-$AN$20))</f>
        <v>0.4</v>
      </c>
      <c r="BR21">
        <f>1-(($AP$19-$AN$20)/($AN$21-$AN$20))</f>
        <v>0.16000000000000003</v>
      </c>
      <c r="BS21">
        <f>(($AQ$19-$AN$20)/($AN$21-$AN$20))</f>
        <v>0.32</v>
      </c>
      <c r="BT21">
        <f>(($AN$21-$AO$19)/($AO$20-$AO$19))</f>
        <v>0.43478260869565216</v>
      </c>
      <c r="BU21">
        <f>(($AP$19-$AO$19)/($AO$20-$AO$19))</f>
        <v>0.2608695652173913</v>
      </c>
      <c r="BV21">
        <f>1-(($AQ$20-$AO$19)/($AO$20-$AO$19))</f>
        <v>8.6956521739130488E-2</v>
      </c>
      <c r="BW21">
        <f>(($AN$21-$AP$19)/($AP$20-$AP$19))</f>
        <v>0.12903225806451613</v>
      </c>
      <c r="BX21">
        <f>1-(($AO$20-$AP$19)/($AP$20-$AP$19))</f>
        <v>0.45161290322580649</v>
      </c>
      <c r="BY21">
        <f>(($AQ$20-$AP$19)/($AP$20-$AP$19))</f>
        <v>0.4838709677419355</v>
      </c>
      <c r="BZ21">
        <f>1-(($AN$21-$AQ$19)/($AQ$20-$AQ$19))</f>
        <v>0.3928571428571429</v>
      </c>
      <c r="CA21">
        <f>(($AO$19-$AQ$19)/($AQ$20-$AQ$19))</f>
        <v>0.25</v>
      </c>
      <c r="CB21">
        <f>(($AP$19-$AQ$19)/($AQ$20-$AQ$19))</f>
        <v>0.4642857142857143</v>
      </c>
    </row>
    <row r="22" spans="1:80" x14ac:dyDescent="0.25">
      <c r="A22">
        <v>21</v>
      </c>
      <c r="D22">
        <v>224.907523</v>
      </c>
      <c r="E22" s="4">
        <v>2</v>
      </c>
      <c r="P22">
        <v>1</v>
      </c>
      <c r="Q22" t="str">
        <f t="shared" si="0"/>
        <v>2</v>
      </c>
      <c r="R22">
        <v>3</v>
      </c>
      <c r="X22" t="s">
        <v>278</v>
      </c>
      <c r="Y22" t="s">
        <v>259</v>
      </c>
      <c r="AF22">
        <v>0</v>
      </c>
      <c r="AG22">
        <v>0</v>
      </c>
      <c r="AN22">
        <v>556</v>
      </c>
      <c r="AO22">
        <v>595</v>
      </c>
      <c r="AP22">
        <v>605</v>
      </c>
      <c r="AQ22">
        <v>588</v>
      </c>
      <c r="AT22">
        <f>(($AO$20-$AN$21)/($AN$22-$AN$21))</f>
        <v>0.44827586206896552</v>
      </c>
      <c r="AU22">
        <f>(($AP$20-$AN$21)/($AN$22-$AN$21))</f>
        <v>0.93103448275862066</v>
      </c>
      <c r="AV22">
        <f>(($AQ$20-$AN$21)/($AN$22-$AN$21))</f>
        <v>0.37931034482758619</v>
      </c>
      <c r="AW22">
        <f>(($AN$22-$AO$20)/($AO$21-$AO$20))</f>
        <v>0.5714285714285714</v>
      </c>
      <c r="AX22">
        <f>(($AP$20-$AO$20)/($AO$21-$AO$20))</f>
        <v>0.5</v>
      </c>
      <c r="AY22">
        <f>(($AQ$21-$AO$20)/($AO$21-$AO$20))</f>
        <v>0.9285714285714286</v>
      </c>
      <c r="AZ22">
        <f>(($AN$22-$AP$20)/($AP$21-$AP$20))</f>
        <v>6.8965517241379309E-2</v>
      </c>
      <c r="BA22">
        <f>(($AO$21-$AP$20)/($AP$21-$AP$20))</f>
        <v>0.48275862068965519</v>
      </c>
      <c r="BB22">
        <f>(($AQ$21-$AP$20)/($AP$21-$AP$20))</f>
        <v>0.41379310344827586</v>
      </c>
      <c r="BC22">
        <f>(($AN$22-$AQ$20)/($AQ$21-$AQ$20))</f>
        <v>0.6428571428571429</v>
      </c>
      <c r="BD22">
        <f>(($AO$20-$AQ$20)/($AQ$21-$AQ$20))</f>
        <v>7.1428571428571425E-2</v>
      </c>
      <c r="BE22">
        <f>(($AP$20-$AQ$20)/($AQ$21-$AQ$20))</f>
        <v>0.5714285714285714</v>
      </c>
      <c r="BG22">
        <v>3</v>
      </c>
      <c r="BH22">
        <v>121</v>
      </c>
      <c r="BI22">
        <f>($BH$26-$BH$23)/200</f>
        <v>0.09</v>
      </c>
      <c r="BQ22">
        <f>(($AO$20-$AN$21)/($AN$22-$AN$21))</f>
        <v>0.44827586206896552</v>
      </c>
      <c r="BR22">
        <f>1-(($AP$20-$AN$21)/($AN$22-$AN$21))</f>
        <v>6.8965517241379337E-2</v>
      </c>
      <c r="BS22">
        <f>(($AQ$20-$AN$21)/($AN$22-$AN$21))</f>
        <v>0.37931034482758619</v>
      </c>
      <c r="BT22">
        <f>1-(($AN$22-$AO$20)/($AO$21-$AO$20))</f>
        <v>0.4285714285714286</v>
      </c>
      <c r="BU22">
        <f>(($AP$20-$AO$20)/($AO$21-$AO$20))</f>
        <v>0.5</v>
      </c>
      <c r="BV22">
        <f>1-(($AQ$21-$AO$20)/($AO$21-$AO$20))</f>
        <v>7.1428571428571397E-2</v>
      </c>
      <c r="BW22">
        <f>(($AN$22-$AP$20)/($AP$21-$AP$20))</f>
        <v>6.8965517241379309E-2</v>
      </c>
      <c r="BX22">
        <f>(($AO$21-$AP$20)/($AP$21-$AP$20))</f>
        <v>0.48275862068965519</v>
      </c>
      <c r="BY22">
        <f>(($AQ$21-$AP$20)/($AP$21-$AP$20))</f>
        <v>0.41379310344827586</v>
      </c>
      <c r="BZ22">
        <f>1-(($AN$22-$AQ$20)/($AQ$21-$AQ$20))</f>
        <v>0.3571428571428571</v>
      </c>
      <c r="CA22">
        <f>(($AO$20-$AQ$20)/($AQ$21-$AQ$20))</f>
        <v>7.1428571428571425E-2</v>
      </c>
      <c r="CB22">
        <f>1-(($AP$20-$AQ$20)/($AQ$21-$AQ$20))</f>
        <v>0.4285714285714286</v>
      </c>
    </row>
    <row r="23" spans="1:80" x14ac:dyDescent="0.25">
      <c r="A23">
        <v>22</v>
      </c>
      <c r="D23">
        <v>224.907523</v>
      </c>
      <c r="E23" s="4">
        <v>2</v>
      </c>
      <c r="P23">
        <v>1</v>
      </c>
      <c r="Q23" t="str">
        <f t="shared" si="0"/>
        <v>2</v>
      </c>
      <c r="R23">
        <v>1</v>
      </c>
      <c r="X23" t="s">
        <v>278</v>
      </c>
      <c r="Y23" t="s">
        <v>260</v>
      </c>
      <c r="AB23" t="s">
        <v>278</v>
      </c>
      <c r="AC23" t="str">
        <f>CONCATENATE($R23,$R24,$R25,$R26)</f>
        <v>1423</v>
      </c>
      <c r="AN23">
        <v>580</v>
      </c>
      <c r="AO23">
        <v>618</v>
      </c>
      <c r="AP23">
        <v>634</v>
      </c>
      <c r="AQ23">
        <v>619</v>
      </c>
      <c r="AT23">
        <f>(($AO$21-$AN$22)/($AN$23-$AN$22))</f>
        <v>0.5</v>
      </c>
      <c r="AU23">
        <f>(($AP$21-$AN$23)/($AN$24-$AN$23))</f>
        <v>0.12</v>
      </c>
      <c r="AV23">
        <f>(($AQ$21-$AN$22)/($AN$23-$AN$22))</f>
        <v>0.41666666666666669</v>
      </c>
      <c r="AW23">
        <f>(($AN$23-$AO$21)/($AO$22-$AO$21))</f>
        <v>0.44444444444444442</v>
      </c>
      <c r="AX23">
        <f>(($AP$21-$AO$21)/($AO$22-$AO$21))</f>
        <v>0.55555555555555558</v>
      </c>
      <c r="AY23">
        <f>(($AQ$22-$AO$21)/($AO$22-$AO$21))</f>
        <v>0.7407407407407407</v>
      </c>
      <c r="AZ23">
        <f>(($AN$23-$AP$20)/($AP$21-$AP$20))</f>
        <v>0.89655172413793105</v>
      </c>
      <c r="BA23">
        <f>(($AO$22-$AP$21)/($AP$22-$AP$21))</f>
        <v>0.54545454545454541</v>
      </c>
      <c r="BB23">
        <f>(($AQ$22-$AP$21)/($AP$22-$AP$21))</f>
        <v>0.22727272727272727</v>
      </c>
      <c r="BC23">
        <f>(($AN$23-$AQ$21)/($AQ$22-$AQ$21))</f>
        <v>0.63636363636363635</v>
      </c>
      <c r="BD23">
        <f>(($AO$21-$AQ$21)/($AQ$22-$AQ$21))</f>
        <v>9.0909090909090912E-2</v>
      </c>
      <c r="BE23">
        <f>(($AP$21-$AQ$21)/($AQ$22-$AQ$21))</f>
        <v>0.77272727272727271</v>
      </c>
      <c r="BG23">
        <v>1</v>
      </c>
      <c r="BH23">
        <v>131</v>
      </c>
      <c r="BI23">
        <f>($BH$27-$BH$24)/200</f>
        <v>0.1</v>
      </c>
      <c r="BQ23">
        <f>(($AO$21-$AN$22)/($AN$23-$AN$22))</f>
        <v>0.5</v>
      </c>
      <c r="BR23">
        <f>(($AP$21-$AN$23)/($AN$24-$AN$23))</f>
        <v>0.12</v>
      </c>
      <c r="BS23">
        <f>(($AQ$21-$AN$22)/($AN$23-$AN$22))</f>
        <v>0.41666666666666669</v>
      </c>
      <c r="BT23">
        <f>(($AN$23-$AO$21)/($AO$22-$AO$21))</f>
        <v>0.44444444444444442</v>
      </c>
      <c r="BU23">
        <f>1-(($AP$21-$AO$21)/($AO$22-$AO$21))</f>
        <v>0.44444444444444442</v>
      </c>
      <c r="BV23">
        <f>1-(($AQ$22-$AO$21)/($AO$22-$AO$21))</f>
        <v>0.2592592592592593</v>
      </c>
      <c r="BW23">
        <f>1-(($AN$23-$AP$20)/($AP$21-$AP$20))</f>
        <v>0.10344827586206895</v>
      </c>
      <c r="BX23">
        <f>1-(($AO$22-$AP$21)/($AP$22-$AP$21))</f>
        <v>0.45454545454545459</v>
      </c>
      <c r="BY23">
        <f>(($AQ$22-$AP$21)/($AP$22-$AP$21))</f>
        <v>0.22727272727272727</v>
      </c>
      <c r="BZ23">
        <f>1-(($AN$23-$AQ$21)/($AQ$22-$AQ$21))</f>
        <v>0.36363636363636365</v>
      </c>
      <c r="CA23">
        <f>(($AO$21-$AQ$21)/($AQ$22-$AQ$21))</f>
        <v>9.0909090909090912E-2</v>
      </c>
      <c r="CB23">
        <f>1-(($AP$21-$AQ$21)/($AQ$22-$AQ$21))</f>
        <v>0.22727272727272729</v>
      </c>
    </row>
    <row r="24" spans="1:80" x14ac:dyDescent="0.25">
      <c r="A24">
        <v>23</v>
      </c>
      <c r="D24">
        <v>224.907523</v>
      </c>
      <c r="E24" s="4">
        <v>2</v>
      </c>
      <c r="P24">
        <v>1</v>
      </c>
      <c r="Q24" t="str">
        <f t="shared" si="0"/>
        <v>2</v>
      </c>
      <c r="R24">
        <v>4</v>
      </c>
      <c r="X24" t="s">
        <v>278</v>
      </c>
      <c r="Y24" t="s">
        <v>261</v>
      </c>
      <c r="AN24">
        <v>605</v>
      </c>
      <c r="AO24">
        <v>647</v>
      </c>
      <c r="AP24">
        <v>666</v>
      </c>
      <c r="AQ24">
        <v>650</v>
      </c>
      <c r="AT24">
        <f>(($AO$22-$AN$23)/($AN$24-$AN$23))</f>
        <v>0.6</v>
      </c>
      <c r="AU24">
        <f>(($AP$22-$AN$24)/($AN$25-$AN$24))</f>
        <v>0</v>
      </c>
      <c r="AV24">
        <f>(($AQ$22-$AN$23)/($AN$24-$AN$23))</f>
        <v>0.32</v>
      </c>
      <c r="AW24">
        <f>(($AN$24-$AO$22)/($AO$23-$AO$22))</f>
        <v>0.43478260869565216</v>
      </c>
      <c r="AX24">
        <f>(($AP$22-$AO$22)/($AO$23-$AO$22))</f>
        <v>0.43478260869565216</v>
      </c>
      <c r="AY24">
        <f>(($AQ$23-$AO$23)/($AO$24-$AO$23))</f>
        <v>3.4482758620689655E-2</v>
      </c>
      <c r="AZ24">
        <f>(($AN$24-$AP$22)/($AP$23-$AP$22))</f>
        <v>0</v>
      </c>
      <c r="BA24">
        <f>(($AO$23-$AP$22)/($AP$23-$AP$22))</f>
        <v>0.44827586206896552</v>
      </c>
      <c r="BB24">
        <f>(($AQ$23-$AP$22)/($AP$23-$AP$22))</f>
        <v>0.48275862068965519</v>
      </c>
      <c r="BC24">
        <f>(($AN$24-$AQ$22)/($AQ$23-$AQ$22))</f>
        <v>0.54838709677419351</v>
      </c>
      <c r="BD24">
        <f>(($AO$22-$AQ$22)/($AQ$23-$AQ$22))</f>
        <v>0.22580645161290322</v>
      </c>
      <c r="BE24">
        <f>(($AP$22-$AQ$22)/($AQ$23-$AQ$22))</f>
        <v>0.54838709677419351</v>
      </c>
      <c r="BG24">
        <v>4</v>
      </c>
      <c r="BH24">
        <v>137</v>
      </c>
      <c r="BI24">
        <f>($BH$28-$BH$25)/200</f>
        <v>0.09</v>
      </c>
      <c r="BQ24">
        <f>1-(($AO$22-$AN$23)/($AN$24-$AN$23))</f>
        <v>0.4</v>
      </c>
      <c r="BR24">
        <f>(($AP$22-$AN$24)/($AN$25-$AN$24))</f>
        <v>0</v>
      </c>
      <c r="BS24">
        <f>(($AQ$22-$AN$23)/($AN$24-$AN$23))</f>
        <v>0.32</v>
      </c>
      <c r="BT24">
        <f>(($AN$24-$AO$22)/($AO$23-$AO$22))</f>
        <v>0.43478260869565216</v>
      </c>
      <c r="BU24">
        <f>(($AP$22-$AO$22)/($AO$23-$AO$22))</f>
        <v>0.43478260869565216</v>
      </c>
      <c r="BV24">
        <f>(($AQ$23-$AO$23)/($AO$24-$AO$23))</f>
        <v>3.4482758620689655E-2</v>
      </c>
      <c r="BW24">
        <f>(($AN$24-$AP$22)/($AP$23-$AP$22))</f>
        <v>0</v>
      </c>
      <c r="BX24">
        <f>(($AO$23-$AP$22)/($AP$23-$AP$22))</f>
        <v>0.44827586206896552</v>
      </c>
      <c r="BY24">
        <f>(($AQ$23-$AP$22)/($AP$23-$AP$22))</f>
        <v>0.48275862068965519</v>
      </c>
      <c r="BZ24">
        <f>1-(($AN$24-$AQ$22)/($AQ$23-$AQ$22))</f>
        <v>0.45161290322580649</v>
      </c>
      <c r="CA24">
        <f>(($AO$22-$AQ$22)/($AQ$23-$AQ$22))</f>
        <v>0.22580645161290322</v>
      </c>
      <c r="CB24">
        <f>1-(($AP$22-$AQ$22)/($AQ$23-$AQ$22))</f>
        <v>0.45161290322580649</v>
      </c>
    </row>
    <row r="25" spans="1:80" x14ac:dyDescent="0.25">
      <c r="A25">
        <v>24</v>
      </c>
      <c r="D25">
        <v>224.907523</v>
      </c>
      <c r="E25" s="4">
        <v>2</v>
      </c>
      <c r="F25">
        <v>235.053459</v>
      </c>
      <c r="G25" s="5">
        <v>3</v>
      </c>
      <c r="P25">
        <v>2</v>
      </c>
      <c r="Q25" t="str">
        <f t="shared" si="0"/>
        <v>23</v>
      </c>
      <c r="R25">
        <v>2</v>
      </c>
      <c r="X25" t="s">
        <v>278</v>
      </c>
      <c r="Y25" t="s">
        <v>262</v>
      </c>
      <c r="AN25">
        <v>634</v>
      </c>
      <c r="AO25">
        <v>672</v>
      </c>
      <c r="AP25">
        <v>763</v>
      </c>
      <c r="AQ25">
        <v>750</v>
      </c>
      <c r="AT25">
        <f>(($AO$23-$AN$24)/($AN$25-$AN$24))</f>
        <v>0.44827586206896552</v>
      </c>
      <c r="AU25">
        <f>(($AP$23-$AN$25)/($AN$26-$AN$25))</f>
        <v>0</v>
      </c>
      <c r="AV25">
        <f>(($AQ$23-$AN$24)/($AN$25-$AN$24))</f>
        <v>0.48275862068965519</v>
      </c>
      <c r="AW25">
        <f>(($AN$25-$AO$23)/($AO$24-$AO$23))</f>
        <v>0.55172413793103448</v>
      </c>
      <c r="AX25">
        <f>(($AP$23-$AO$23)/($AO$24-$AO$23))</f>
        <v>0.55172413793103448</v>
      </c>
      <c r="AY25">
        <f>(($AQ$24-$AO$24)/($AO$25-$AO$24))</f>
        <v>0.12</v>
      </c>
      <c r="AZ25">
        <f>(($AN$25-$AP$23)/($AP$24-$AP$23))</f>
        <v>0</v>
      </c>
      <c r="BA25">
        <f>(($AO$24-$AP$23)/($AP$24-$AP$23))</f>
        <v>0.40625</v>
      </c>
      <c r="BB25">
        <f>(($AQ$24-$AP$23)/($AP$24-$AP$23))</f>
        <v>0.5</v>
      </c>
      <c r="BC25">
        <f>(($AN$25-$AQ$23)/($AQ$24-$AQ$23))</f>
        <v>0.4838709677419355</v>
      </c>
      <c r="BD25">
        <f>(($AO$23-$AQ$22)/($AQ$23-$AQ$22))</f>
        <v>0.967741935483871</v>
      </c>
      <c r="BE25">
        <f>(($AP$23-$AQ$23)/($AQ$24-$AQ$23))</f>
        <v>0.4838709677419355</v>
      </c>
      <c r="BG25">
        <v>2</v>
      </c>
      <c r="BH25">
        <v>145</v>
      </c>
      <c r="BI25">
        <f>($BH$29-$BH$26)/200</f>
        <v>0.12</v>
      </c>
      <c r="BQ25">
        <f>(($AO$23-$AN$24)/($AN$25-$AN$24))</f>
        <v>0.44827586206896552</v>
      </c>
      <c r="BR25">
        <f>(($AP$23-$AN$25)/($AN$26-$AN$25))</f>
        <v>0</v>
      </c>
      <c r="BS25">
        <f>(($AQ$23-$AN$24)/($AN$25-$AN$24))</f>
        <v>0.48275862068965519</v>
      </c>
      <c r="BT25">
        <f>1-(($AN$25-$AO$23)/($AO$24-$AO$23))</f>
        <v>0.44827586206896552</v>
      </c>
      <c r="BU25">
        <f>1-(($AP$23-$AO$23)/($AO$24-$AO$23))</f>
        <v>0.44827586206896552</v>
      </c>
      <c r="BV25">
        <f>(($AQ$24-$AO$24)/($AO$25-$AO$24))</f>
        <v>0.12</v>
      </c>
      <c r="BW25">
        <f>(($AN$25-$AP$23)/($AP$24-$AP$23))</f>
        <v>0</v>
      </c>
      <c r="BX25">
        <f>(($AO$24-$AP$23)/($AP$24-$AP$23))</f>
        <v>0.40625</v>
      </c>
      <c r="BY25">
        <f>(($AQ$24-$AP$23)/($AP$24-$AP$23))</f>
        <v>0.5</v>
      </c>
      <c r="BZ25">
        <f>(($AN$25-$AQ$23)/($AQ$24-$AQ$23))</f>
        <v>0.4838709677419355</v>
      </c>
      <c r="CA25">
        <f>1-(($AO$23-$AQ$22)/($AQ$23-$AQ$22))</f>
        <v>3.2258064516129004E-2</v>
      </c>
      <c r="CB25">
        <f>(($AP$23-$AQ$23)/($AQ$24-$AQ$23))</f>
        <v>0.4838709677419355</v>
      </c>
    </row>
    <row r="26" spans="1:80" x14ac:dyDescent="0.25">
      <c r="A26">
        <v>25</v>
      </c>
      <c r="D26">
        <v>224.907523</v>
      </c>
      <c r="E26" s="4">
        <v>2</v>
      </c>
      <c r="F26">
        <v>234.94544099999999</v>
      </c>
      <c r="G26" s="5">
        <v>3</v>
      </c>
      <c r="P26">
        <v>2</v>
      </c>
      <c r="Q26" t="str">
        <f t="shared" si="0"/>
        <v>23</v>
      </c>
      <c r="R26">
        <v>3</v>
      </c>
      <c r="X26" t="s">
        <v>278</v>
      </c>
      <c r="Y26" t="s">
        <v>259</v>
      </c>
      <c r="AN26">
        <v>659</v>
      </c>
      <c r="AO26">
        <v>755</v>
      </c>
      <c r="AP26">
        <v>793</v>
      </c>
      <c r="AQ26">
        <v>778</v>
      </c>
      <c r="AT26">
        <f>(($AO$24-$AN$25)/($AN$26-$AN$25))</f>
        <v>0.52</v>
      </c>
      <c r="AV26">
        <f>(($AQ$24-$AN$25)/($AN$26-$AN$25))</f>
        <v>0.64</v>
      </c>
      <c r="AW26">
        <f>(($AN$26-$AO$24)/($AO$25-$AO$24))</f>
        <v>0.48</v>
      </c>
      <c r="AX26">
        <f>(($AP$24-$AO$24)/($AO$25-$AO$24))</f>
        <v>0.76</v>
      </c>
      <c r="AZ26">
        <f>(($AN$26-$AP$23)/($AP$24-$AP$23))</f>
        <v>0.78125</v>
      </c>
      <c r="BD26">
        <f>(($AO$24-$AQ$23)/($AQ$24-$AQ$23))</f>
        <v>0.90322580645161288</v>
      </c>
      <c r="BG26">
        <v>3</v>
      </c>
      <c r="BH26">
        <v>149</v>
      </c>
      <c r="BI26">
        <f>($BH$30-$BH$27)/200</f>
        <v>0.11</v>
      </c>
      <c r="BQ26">
        <f>1-(($AO$24-$AN$25)/($AN$26-$AN$25))</f>
        <v>0.48</v>
      </c>
      <c r="BS26">
        <f>1-(($AQ$24-$AN$25)/($AN$26-$AN$25))</f>
        <v>0.36</v>
      </c>
      <c r="BT26">
        <f>(($AN$26-$AO$24)/($AO$25-$AO$24))</f>
        <v>0.48</v>
      </c>
      <c r="BU26">
        <f>1-(($AP$24-$AO$24)/($AO$25-$AO$24))</f>
        <v>0.24</v>
      </c>
      <c r="BW26">
        <f>1-(($AN$26-$AP$23)/($AP$24-$AP$23))</f>
        <v>0.21875</v>
      </c>
      <c r="CA26">
        <f>1-(($AO$24-$AQ$23)/($AQ$24-$AQ$23))</f>
        <v>9.6774193548387122E-2</v>
      </c>
    </row>
    <row r="27" spans="1:80" x14ac:dyDescent="0.25">
      <c r="A27">
        <v>26</v>
      </c>
      <c r="D27">
        <v>224.907523</v>
      </c>
      <c r="E27" s="4">
        <v>2</v>
      </c>
      <c r="F27">
        <v>234.94544099999999</v>
      </c>
      <c r="G27" s="5">
        <v>3</v>
      </c>
      <c r="P27">
        <v>2</v>
      </c>
      <c r="Q27" t="str">
        <f t="shared" si="0"/>
        <v>23</v>
      </c>
      <c r="R27">
        <v>1</v>
      </c>
      <c r="X27" t="s">
        <v>278</v>
      </c>
      <c r="Y27" t="s">
        <v>260</v>
      </c>
      <c r="AB27" t="s">
        <v>278</v>
      </c>
      <c r="AC27" t="str">
        <f>CONCATENATE($R27,$R28,$R29,$R30)</f>
        <v>1423</v>
      </c>
      <c r="AN27">
        <v>740</v>
      </c>
      <c r="AO27">
        <v>787</v>
      </c>
      <c r="AP27">
        <v>821</v>
      </c>
      <c r="AQ27">
        <v>806</v>
      </c>
      <c r="BG27">
        <v>1</v>
      </c>
      <c r="BH27">
        <v>157</v>
      </c>
      <c r="BI27">
        <f>($BH$31-$BH$28)/200</f>
        <v>0.11</v>
      </c>
    </row>
    <row r="28" spans="1:80" x14ac:dyDescent="0.25">
      <c r="A28">
        <v>27</v>
      </c>
      <c r="D28">
        <v>224.907523</v>
      </c>
      <c r="E28" s="4">
        <v>2</v>
      </c>
      <c r="F28">
        <v>234.94544099999999</v>
      </c>
      <c r="G28" s="5">
        <v>3</v>
      </c>
      <c r="P28">
        <v>2</v>
      </c>
      <c r="Q28" t="str">
        <f t="shared" si="0"/>
        <v>23</v>
      </c>
      <c r="R28">
        <v>4</v>
      </c>
      <c r="X28" t="s">
        <v>278</v>
      </c>
      <c r="Y28" t="s">
        <v>261</v>
      </c>
      <c r="AN28">
        <v>772</v>
      </c>
      <c r="AO28">
        <v>813</v>
      </c>
      <c r="AP28">
        <v>846</v>
      </c>
      <c r="AQ28">
        <v>829</v>
      </c>
      <c r="BG28">
        <v>4</v>
      </c>
      <c r="BH28">
        <v>163</v>
      </c>
      <c r="BI28">
        <f>($BH$32-$BH$29)/200</f>
        <v>8.5000000000000006E-2</v>
      </c>
    </row>
    <row r="29" spans="1:80" x14ac:dyDescent="0.25">
      <c r="A29">
        <v>28</v>
      </c>
      <c r="D29">
        <v>224.907523</v>
      </c>
      <c r="E29" s="4">
        <v>2</v>
      </c>
      <c r="F29">
        <v>234.94544099999999</v>
      </c>
      <c r="G29" s="5">
        <v>3</v>
      </c>
      <c r="P29">
        <v>2</v>
      </c>
      <c r="Q29" t="str">
        <f t="shared" si="0"/>
        <v>23</v>
      </c>
      <c r="R29">
        <v>2</v>
      </c>
      <c r="X29" t="s">
        <v>278</v>
      </c>
      <c r="Y29" t="s">
        <v>262</v>
      </c>
      <c r="AN29">
        <v>802</v>
      </c>
      <c r="AO29">
        <v>841</v>
      </c>
      <c r="AP29">
        <v>869</v>
      </c>
      <c r="AQ29">
        <v>854</v>
      </c>
      <c r="AT29">
        <f>(($AO$26-$AN$27)/($AN$28-$AN$27))</f>
        <v>0.46875</v>
      </c>
      <c r="AU29">
        <f>(($AP$25-$AN$27)/($AN$28-$AN$27))</f>
        <v>0.71875</v>
      </c>
      <c r="AV29">
        <f>(($AQ$25-$AN$27)/($AN$28-$AN$27))</f>
        <v>0.3125</v>
      </c>
      <c r="AW29">
        <f>(($AN$28-$AO$26)/($AO$27-$AO$26))</f>
        <v>0.53125</v>
      </c>
      <c r="AX29">
        <f>(($AP$25-$AO$26)/($AO$27-$AO$26))</f>
        <v>0.25</v>
      </c>
      <c r="AY29">
        <f>(($AQ$26-$AO$26)/($AO$27-$AO$26))</f>
        <v>0.71875</v>
      </c>
      <c r="AZ29">
        <f>(($AN$28-$AP$25)/($AP$26-$AP$25))</f>
        <v>0.3</v>
      </c>
      <c r="BA29">
        <f>(($AO$27-$AP$25)/($AP$26-$AP$25))</f>
        <v>0.8</v>
      </c>
      <c r="BB29">
        <f>(($AQ$26-$AP$25)/($AP$26-$AP$25))</f>
        <v>0.5</v>
      </c>
      <c r="BC29">
        <f>(($AN$28-$AQ$25)/($AQ$26-$AQ$25))</f>
        <v>0.7857142857142857</v>
      </c>
      <c r="BD29">
        <f>(($AO$26-$AQ$25)/($AQ$26-$AQ$25))</f>
        <v>0.17857142857142858</v>
      </c>
      <c r="BE29">
        <f>(($AP$25-$AQ$25)/($AQ$26-$AQ$25))</f>
        <v>0.4642857142857143</v>
      </c>
      <c r="BG29">
        <v>2</v>
      </c>
      <c r="BH29">
        <v>173</v>
      </c>
      <c r="BI29">
        <f>($BH$33-$BH$30)/200</f>
        <v>0.1</v>
      </c>
      <c r="BQ29">
        <f>(($AO$26-$AN$27)/($AN$28-$AN$27))</f>
        <v>0.46875</v>
      </c>
      <c r="BR29">
        <f>1-(($AP$25-$AN$27)/($AN$28-$AN$27))</f>
        <v>0.28125</v>
      </c>
      <c r="BS29">
        <f>(($AQ$25-$AN$27)/($AN$28-$AN$27))</f>
        <v>0.3125</v>
      </c>
      <c r="BT29">
        <f>1-(($AN$28-$AO$26)/($AO$27-$AO$26))</f>
        <v>0.46875</v>
      </c>
      <c r="BU29">
        <f>(($AP$25-$AO$26)/($AO$27-$AO$26))</f>
        <v>0.25</v>
      </c>
      <c r="BV29">
        <f>1-(($AQ$26-$AO$26)/($AO$27-$AO$26))</f>
        <v>0.28125</v>
      </c>
      <c r="BW29">
        <f>(($AN$28-$AP$25)/($AP$26-$AP$25))</f>
        <v>0.3</v>
      </c>
      <c r="BX29">
        <f>1-(($AO$27-$AP$25)/($AP$26-$AP$25))</f>
        <v>0.19999999999999996</v>
      </c>
      <c r="BY29">
        <f>(($AQ$26-$AP$25)/($AP$26-$AP$25))</f>
        <v>0.5</v>
      </c>
      <c r="BZ29">
        <f>1-(($AN$28-$AQ$25)/($AQ$26-$AQ$25))</f>
        <v>0.2142857142857143</v>
      </c>
      <c r="CA29">
        <f>(($AO$26-$AQ$25)/($AQ$26-$AQ$25))</f>
        <v>0.17857142857142858</v>
      </c>
      <c r="CB29">
        <f>(($AP$25-$AQ$25)/($AQ$26-$AQ$25))</f>
        <v>0.4642857142857143</v>
      </c>
    </row>
    <row r="30" spans="1:80" x14ac:dyDescent="0.25">
      <c r="A30">
        <v>29</v>
      </c>
      <c r="D30">
        <v>224.907523</v>
      </c>
      <c r="E30" s="4">
        <v>2</v>
      </c>
      <c r="F30">
        <v>234.94544099999999</v>
      </c>
      <c r="G30" s="5">
        <v>3</v>
      </c>
      <c r="P30">
        <v>2</v>
      </c>
      <c r="Q30" t="str">
        <f t="shared" si="0"/>
        <v>23</v>
      </c>
      <c r="R30">
        <v>3</v>
      </c>
      <c r="X30" t="s">
        <v>278</v>
      </c>
      <c r="Y30" t="s">
        <v>259</v>
      </c>
      <c r="AN30">
        <v>828</v>
      </c>
      <c r="AO30">
        <v>866</v>
      </c>
      <c r="AP30">
        <v>899</v>
      </c>
      <c r="AQ30">
        <v>883</v>
      </c>
      <c r="AT30">
        <f>(($AO$27-$AN$28)/($AN$29-$AN$28))</f>
        <v>0.5</v>
      </c>
      <c r="AU30">
        <f>(($AP$26-$AN$28)/($AN$29-$AN$28))</f>
        <v>0.7</v>
      </c>
      <c r="AV30">
        <f>(($AQ$26-$AN$28)/($AN$29-$AN$28))</f>
        <v>0.2</v>
      </c>
      <c r="AW30">
        <f>(($AN$29-$AO$27)/($AO$28-$AO$27))</f>
        <v>0.57692307692307687</v>
      </c>
      <c r="AX30">
        <f>(($AP$26-$AO$27)/($AO$28-$AO$27))</f>
        <v>0.23076923076923078</v>
      </c>
      <c r="AY30">
        <f>(($AQ$27-$AO$27)/($AO$28-$AO$27))</f>
        <v>0.73076923076923073</v>
      </c>
      <c r="AZ30">
        <f>(($AN$29-$AP$26)/($AP$27-$AP$26))</f>
        <v>0.32142857142857145</v>
      </c>
      <c r="BA30">
        <f>(($AO$28-$AP$26)/($AP$27-$AP$26))</f>
        <v>0.7142857142857143</v>
      </c>
      <c r="BB30">
        <f>(($AQ$27-$AP$26)/($AP$27-$AP$26))</f>
        <v>0.4642857142857143</v>
      </c>
      <c r="BC30">
        <f>(($AN$29-$AQ$26)/($AQ$27-$AQ$26))</f>
        <v>0.8571428571428571</v>
      </c>
      <c r="BD30">
        <f>(($AO$27-$AQ$26)/($AQ$27-$AQ$26))</f>
        <v>0.32142857142857145</v>
      </c>
      <c r="BE30">
        <f>(($AP$26-$AQ$26)/($AQ$27-$AQ$26))</f>
        <v>0.5357142857142857</v>
      </c>
      <c r="BG30">
        <v>3</v>
      </c>
      <c r="BH30">
        <v>179</v>
      </c>
      <c r="BI30">
        <f>($BH$34-$BH$31)/200</f>
        <v>0.11</v>
      </c>
      <c r="BQ30">
        <f>(($AO$27-$AN$28)/($AN$29-$AN$28))</f>
        <v>0.5</v>
      </c>
      <c r="BR30">
        <f>1-(($AP$26-$AN$28)/($AN$29-$AN$28))</f>
        <v>0.30000000000000004</v>
      </c>
      <c r="BS30">
        <f>(($AQ$26-$AN$28)/($AN$29-$AN$28))</f>
        <v>0.2</v>
      </c>
      <c r="BT30">
        <f>1-(($AN$29-$AO$27)/($AO$28-$AO$27))</f>
        <v>0.42307692307692313</v>
      </c>
      <c r="BU30">
        <f>(($AP$26-$AO$27)/($AO$28-$AO$27))</f>
        <v>0.23076923076923078</v>
      </c>
      <c r="BV30">
        <f>1-(($AQ$27-$AO$27)/($AO$28-$AO$27))</f>
        <v>0.26923076923076927</v>
      </c>
      <c r="BW30">
        <f>(($AN$29-$AP$26)/($AP$27-$AP$26))</f>
        <v>0.32142857142857145</v>
      </c>
      <c r="BX30">
        <f>1-(($AO$28-$AP$26)/($AP$27-$AP$26))</f>
        <v>0.2857142857142857</v>
      </c>
      <c r="BY30">
        <f>(($AQ$27-$AP$26)/($AP$27-$AP$26))</f>
        <v>0.4642857142857143</v>
      </c>
      <c r="BZ30">
        <f>1-(($AN$29-$AQ$26)/($AQ$27-$AQ$26))</f>
        <v>0.1428571428571429</v>
      </c>
      <c r="CA30">
        <f>(($AO$27-$AQ$26)/($AQ$27-$AQ$26))</f>
        <v>0.32142857142857145</v>
      </c>
      <c r="CB30">
        <f>1-(($AP$26-$AQ$26)/($AQ$27-$AQ$26))</f>
        <v>0.4642857142857143</v>
      </c>
    </row>
    <row r="31" spans="1:80" x14ac:dyDescent="0.25">
      <c r="A31">
        <v>30</v>
      </c>
      <c r="D31">
        <v>224.907523</v>
      </c>
      <c r="E31" s="4">
        <v>2</v>
      </c>
      <c r="F31">
        <v>234.94544099999999</v>
      </c>
      <c r="G31" s="5">
        <v>3</v>
      </c>
      <c r="P31">
        <v>2</v>
      </c>
      <c r="Q31" t="str">
        <f t="shared" si="0"/>
        <v>23</v>
      </c>
      <c r="R31">
        <v>1</v>
      </c>
      <c r="X31" t="s">
        <v>279</v>
      </c>
      <c r="Y31" t="s">
        <v>263</v>
      </c>
      <c r="AB31" t="s">
        <v>278</v>
      </c>
      <c r="AC31" t="str">
        <f>CONCATENATE($R31,$R32,$R33,$R34)</f>
        <v>1423</v>
      </c>
      <c r="AN31">
        <v>853</v>
      </c>
      <c r="AO31">
        <v>894</v>
      </c>
      <c r="AP31">
        <v>927</v>
      </c>
      <c r="AQ31">
        <v>911</v>
      </c>
      <c r="AT31">
        <f>(($AO$28-$AN$29)/($AN$30-$AN$29))</f>
        <v>0.42307692307692307</v>
      </c>
      <c r="AU31">
        <f>(($AP$27-$AN$29)/($AN$30-$AN$29))</f>
        <v>0.73076923076923073</v>
      </c>
      <c r="AV31">
        <f>(($AQ$27-$AN$29)/($AN$30-$AN$29))</f>
        <v>0.15384615384615385</v>
      </c>
      <c r="AW31">
        <f>(($AN$30-$AO$28)/($AO$29-$AO$28))</f>
        <v>0.5357142857142857</v>
      </c>
      <c r="AX31">
        <f>(($AP$27-$AO$28)/($AO$29-$AO$28))</f>
        <v>0.2857142857142857</v>
      </c>
      <c r="AY31">
        <f>(($AQ$28-$AO$28)/($AO$29-$AO$28))</f>
        <v>0.5714285714285714</v>
      </c>
      <c r="AZ31">
        <f>(($AN$30-$AP$27)/($AP$28-$AP$27))</f>
        <v>0.28000000000000003</v>
      </c>
      <c r="BA31">
        <f>(($AO$29-$AP$27)/($AP$28-$AP$27))</f>
        <v>0.8</v>
      </c>
      <c r="BB31">
        <f>(($AQ$28-$AP$27)/($AP$28-$AP$27))</f>
        <v>0.32</v>
      </c>
      <c r="BC31">
        <f>(($AN$30-$AQ$27)/($AQ$28-$AQ$27))</f>
        <v>0.95652173913043481</v>
      </c>
      <c r="BD31">
        <f>(($AO$28-$AQ$27)/($AQ$28-$AQ$27))</f>
        <v>0.30434782608695654</v>
      </c>
      <c r="BE31">
        <f>(($AP$27-$AQ$27)/($AQ$28-$AQ$27))</f>
        <v>0.65217391304347827</v>
      </c>
      <c r="BG31">
        <v>1</v>
      </c>
      <c r="BH31">
        <v>185</v>
      </c>
      <c r="BI31">
        <f>($BH$35-$BH$32)/200</f>
        <v>0.11</v>
      </c>
      <c r="BQ31">
        <f>(($AO$28-$AN$29)/($AN$30-$AN$29))</f>
        <v>0.42307692307692307</v>
      </c>
      <c r="BR31">
        <f>1-(($AP$27-$AN$29)/($AN$30-$AN$29))</f>
        <v>0.26923076923076927</v>
      </c>
      <c r="BS31">
        <f>(($AQ$27-$AN$29)/($AN$30-$AN$29))</f>
        <v>0.15384615384615385</v>
      </c>
      <c r="BT31">
        <f>1-(($AN$30-$AO$28)/($AO$29-$AO$28))</f>
        <v>0.4642857142857143</v>
      </c>
      <c r="BU31">
        <f>(($AP$27-$AO$28)/($AO$29-$AO$28))</f>
        <v>0.2857142857142857</v>
      </c>
      <c r="BV31">
        <f>1-(($AQ$28-$AO$28)/($AO$29-$AO$28))</f>
        <v>0.4285714285714286</v>
      </c>
      <c r="BW31">
        <f>(($AN$30-$AP$27)/($AP$28-$AP$27))</f>
        <v>0.28000000000000003</v>
      </c>
      <c r="BX31">
        <f>1-(($AO$29-$AP$27)/($AP$28-$AP$27))</f>
        <v>0.19999999999999996</v>
      </c>
      <c r="BY31">
        <f>(($AQ$28-$AP$27)/($AP$28-$AP$27))</f>
        <v>0.32</v>
      </c>
      <c r="BZ31">
        <f>1-(($AN$30-$AQ$27)/($AQ$28-$AQ$27))</f>
        <v>4.3478260869565188E-2</v>
      </c>
      <c r="CA31">
        <f>(($AO$28-$AQ$27)/($AQ$28-$AQ$27))</f>
        <v>0.30434782608695654</v>
      </c>
      <c r="CB31">
        <f>1-(($AP$27-$AQ$27)/($AQ$28-$AQ$27))</f>
        <v>0.34782608695652173</v>
      </c>
    </row>
    <row r="32" spans="1:80" x14ac:dyDescent="0.25">
      <c r="A32">
        <v>31</v>
      </c>
      <c r="D32">
        <v>224.88557</v>
      </c>
      <c r="E32" s="4">
        <v>2</v>
      </c>
      <c r="F32">
        <v>234.94544099999999</v>
      </c>
      <c r="G32" s="5">
        <v>3</v>
      </c>
      <c r="P32">
        <v>2</v>
      </c>
      <c r="Q32" t="str">
        <f t="shared" si="0"/>
        <v>23</v>
      </c>
      <c r="R32">
        <v>4</v>
      </c>
      <c r="X32" t="s">
        <v>280</v>
      </c>
      <c r="Y32" t="s">
        <v>264</v>
      </c>
      <c r="AN32">
        <v>879</v>
      </c>
      <c r="AO32">
        <v>922</v>
      </c>
      <c r="AP32">
        <v>955</v>
      </c>
      <c r="AQ32">
        <v>939</v>
      </c>
      <c r="AT32">
        <f>(($AO$29-$AN$30)/($AN$31-$AN$30))</f>
        <v>0.52</v>
      </c>
      <c r="AU32">
        <f>(($AP$28-$AN$30)/($AN$31-$AN$30))</f>
        <v>0.72</v>
      </c>
      <c r="AV32">
        <f>(($AQ$28-$AN$30)/($AN$31-$AN$30))</f>
        <v>0.04</v>
      </c>
      <c r="AW32">
        <f>(($AN$31-$AO$29)/($AO$30-$AO$29))</f>
        <v>0.48</v>
      </c>
      <c r="AX32">
        <f>(($AP$28-$AO$29)/($AO$30-$AO$29))</f>
        <v>0.2</v>
      </c>
      <c r="AY32">
        <f>(($AQ$29-$AO$29)/($AO$30-$AO$29))</f>
        <v>0.52</v>
      </c>
      <c r="AZ32">
        <f>(($AN$31-$AP$28)/($AP$29-$AP$28))</f>
        <v>0.30434782608695654</v>
      </c>
      <c r="BA32">
        <f>(($AO$30-$AP$28)/($AP$29-$AP$28))</f>
        <v>0.86956521739130432</v>
      </c>
      <c r="BB32">
        <f>(($AQ$29-$AP$28)/($AP$29-$AP$28))</f>
        <v>0.34782608695652173</v>
      </c>
      <c r="BC32">
        <f>(($AN$31-$AQ$28)/($AQ$29-$AQ$28))</f>
        <v>0.96</v>
      </c>
      <c r="BD32">
        <f>(($AO$29-$AQ$28)/($AQ$29-$AQ$28))</f>
        <v>0.48</v>
      </c>
      <c r="BE32">
        <f>(($AP$28-$AQ$28)/($AQ$29-$AQ$28))</f>
        <v>0.68</v>
      </c>
      <c r="BG32">
        <v>4</v>
      </c>
      <c r="BH32">
        <v>190</v>
      </c>
      <c r="BI32">
        <f>($BH$36-$BH$33)/200</f>
        <v>7.4999999999999997E-2</v>
      </c>
      <c r="BQ32">
        <f>1-(($AO$29-$AN$30)/($AN$31-$AN$30))</f>
        <v>0.48</v>
      </c>
      <c r="BR32">
        <f>1-(($AP$28-$AN$30)/($AN$31-$AN$30))</f>
        <v>0.28000000000000003</v>
      </c>
      <c r="BS32">
        <f>(($AQ$28-$AN$30)/($AN$31-$AN$30))</f>
        <v>0.04</v>
      </c>
      <c r="BT32">
        <f>(($AN$31-$AO$29)/($AO$30-$AO$29))</f>
        <v>0.48</v>
      </c>
      <c r="BU32">
        <f>(($AP$28-$AO$29)/($AO$30-$AO$29))</f>
        <v>0.2</v>
      </c>
      <c r="BV32">
        <f>1-(($AQ$29-$AO$29)/($AO$30-$AO$29))</f>
        <v>0.48</v>
      </c>
      <c r="BW32">
        <f>(($AN$31-$AP$28)/($AP$29-$AP$28))</f>
        <v>0.30434782608695654</v>
      </c>
      <c r="BX32">
        <f>1-(($AO$30-$AP$28)/($AP$29-$AP$28))</f>
        <v>0.13043478260869568</v>
      </c>
      <c r="BY32">
        <f>(($AQ$29-$AP$28)/($AP$29-$AP$28))</f>
        <v>0.34782608695652173</v>
      </c>
      <c r="BZ32">
        <f>1-(($AN$31-$AQ$28)/($AQ$29-$AQ$28))</f>
        <v>4.0000000000000036E-2</v>
      </c>
      <c r="CA32">
        <f>(($AO$29-$AQ$28)/($AQ$29-$AQ$28))</f>
        <v>0.48</v>
      </c>
      <c r="CB32">
        <f>1-(($AP$28-$AQ$28)/($AQ$29-$AQ$28))</f>
        <v>0.31999999999999995</v>
      </c>
    </row>
    <row r="33" spans="1:80" x14ac:dyDescent="0.25">
      <c r="A33">
        <v>32</v>
      </c>
      <c r="B33">
        <v>216.53012899999999</v>
      </c>
      <c r="C33" s="2">
        <v>1</v>
      </c>
      <c r="F33">
        <v>234.94544099999999</v>
      </c>
      <c r="G33" s="5">
        <v>3</v>
      </c>
      <c r="P33">
        <v>2</v>
      </c>
      <c r="Q33" t="str">
        <f t="shared" si="0"/>
        <v>13</v>
      </c>
      <c r="R33">
        <v>2</v>
      </c>
      <c r="X33" t="s">
        <v>280</v>
      </c>
      <c r="Y33" t="s">
        <v>265</v>
      </c>
      <c r="AN33">
        <v>908</v>
      </c>
      <c r="AO33">
        <v>950</v>
      </c>
      <c r="AP33">
        <v>982</v>
      </c>
      <c r="AQ33">
        <v>967</v>
      </c>
      <c r="AT33">
        <f>(($AO$30-$AN$31)/($AN$32-$AN$31))</f>
        <v>0.5</v>
      </c>
      <c r="AU33">
        <f>(($AP$29-$AN$31)/($AN$32-$AN$31))</f>
        <v>0.61538461538461542</v>
      </c>
      <c r="AV33">
        <f>(($AQ$29-$AN$31)/($AN$32-$AN$31))</f>
        <v>3.8461538461538464E-2</v>
      </c>
      <c r="AW33">
        <f>(($AN$32-$AO$30)/($AO$31-$AO$30))</f>
        <v>0.4642857142857143</v>
      </c>
      <c r="AX33">
        <f>(($AP$29-$AO$30)/($AO$31-$AO$30))</f>
        <v>0.10714285714285714</v>
      </c>
      <c r="AY33">
        <f>(($AQ$30-$AO$30)/($AO$31-$AO$30))</f>
        <v>0.6071428571428571</v>
      </c>
      <c r="AZ33">
        <f>(($AN$32-$AP$29)/($AP$30-$AP$29))</f>
        <v>0.33333333333333331</v>
      </c>
      <c r="BA33">
        <f>(($AO$31-$AP$29)/($AP$30-$AP$29))</f>
        <v>0.83333333333333337</v>
      </c>
      <c r="BB33">
        <f>(($AQ$30-$AP$29)/($AP$30-$AP$29))</f>
        <v>0.46666666666666667</v>
      </c>
      <c r="BC33">
        <f>(($AN$32-$AQ$29)/($AQ$30-$AQ$29))</f>
        <v>0.86206896551724133</v>
      </c>
      <c r="BD33">
        <f>(($AO$30-$AQ$29)/($AQ$30-$AQ$29))</f>
        <v>0.41379310344827586</v>
      </c>
      <c r="BE33">
        <f>(($AP$29-$AQ$29)/($AQ$30-$AQ$29))</f>
        <v>0.51724137931034486</v>
      </c>
      <c r="BG33">
        <v>2</v>
      </c>
      <c r="BH33">
        <v>199</v>
      </c>
      <c r="BI33">
        <f>($BH$37-$BH$34)/200</f>
        <v>0.105</v>
      </c>
      <c r="BQ33">
        <f>(($AO$30-$AN$31)/($AN$32-$AN$31))</f>
        <v>0.5</v>
      </c>
      <c r="BR33">
        <f>1-(($AP$29-$AN$31)/($AN$32-$AN$31))</f>
        <v>0.38461538461538458</v>
      </c>
      <c r="BS33">
        <f>(($AQ$29-$AN$31)/($AN$32-$AN$31))</f>
        <v>3.8461538461538464E-2</v>
      </c>
      <c r="BT33">
        <f>(($AN$32-$AO$30)/($AO$31-$AO$30))</f>
        <v>0.4642857142857143</v>
      </c>
      <c r="BU33">
        <f>(($AP$29-$AO$30)/($AO$31-$AO$30))</f>
        <v>0.10714285714285714</v>
      </c>
      <c r="BV33">
        <f>1-(($AQ$30-$AO$30)/($AO$31-$AO$30))</f>
        <v>0.3928571428571429</v>
      </c>
      <c r="BW33">
        <f>(($AN$32-$AP$29)/($AP$30-$AP$29))</f>
        <v>0.33333333333333331</v>
      </c>
      <c r="BX33">
        <f>1-(($AO$31-$AP$29)/($AP$30-$AP$29))</f>
        <v>0.16666666666666663</v>
      </c>
      <c r="BY33">
        <f>(($AQ$30-$AP$29)/($AP$30-$AP$29))</f>
        <v>0.46666666666666667</v>
      </c>
      <c r="BZ33">
        <f>1-(($AN$32-$AQ$29)/($AQ$30-$AQ$29))</f>
        <v>0.13793103448275867</v>
      </c>
      <c r="CA33">
        <f>(($AO$30-$AQ$29)/($AQ$30-$AQ$29))</f>
        <v>0.41379310344827586</v>
      </c>
      <c r="CB33">
        <f>1-(($AP$29-$AQ$29)/($AQ$30-$AQ$29))</f>
        <v>0.48275862068965514</v>
      </c>
    </row>
    <row r="34" spans="1:80" x14ac:dyDescent="0.25">
      <c r="A34">
        <v>33</v>
      </c>
      <c r="B34">
        <v>216.51755499999999</v>
      </c>
      <c r="C34" s="2">
        <v>1</v>
      </c>
      <c r="F34">
        <v>234.94544099999999</v>
      </c>
      <c r="G34" s="5">
        <v>3</v>
      </c>
      <c r="H34">
        <v>228.914198</v>
      </c>
      <c r="I34" s="3">
        <v>4</v>
      </c>
      <c r="P34">
        <v>3</v>
      </c>
      <c r="Q34" t="str">
        <f t="shared" si="0"/>
        <v>134</v>
      </c>
      <c r="R34">
        <v>3</v>
      </c>
      <c r="X34" t="s">
        <v>280</v>
      </c>
      <c r="Y34" t="s">
        <v>266</v>
      </c>
      <c r="AN34">
        <v>936</v>
      </c>
      <c r="AO34">
        <v>978</v>
      </c>
      <c r="AP34">
        <v>1014</v>
      </c>
      <c r="AQ34">
        <v>996</v>
      </c>
      <c r="AT34">
        <f>(($AO$31-$AN$32)/($AN$33-$AN$32))</f>
        <v>0.51724137931034486</v>
      </c>
      <c r="AU34">
        <f>(($AP$30-$AN$32)/($AN$33-$AN$32))</f>
        <v>0.68965517241379315</v>
      </c>
      <c r="AV34">
        <f>(($AQ$30-$AN$32)/($AN$33-$AN$32))</f>
        <v>0.13793103448275862</v>
      </c>
      <c r="AW34">
        <f>(($AN$33-$AO$31)/($AO$32-$AO$31))</f>
        <v>0.5</v>
      </c>
      <c r="AX34">
        <f>(($AP$30-$AO$31)/($AO$32-$AO$31))</f>
        <v>0.17857142857142858</v>
      </c>
      <c r="AY34">
        <f>(($AQ$31-$AO$31)/($AO$32-$AO$31))</f>
        <v>0.6071428571428571</v>
      </c>
      <c r="AZ34">
        <f>(($AN$33-$AP$30)/($AP$31-$AP$30))</f>
        <v>0.32142857142857145</v>
      </c>
      <c r="BA34">
        <f>(($AO$32-$AP$30)/($AP$31-$AP$30))</f>
        <v>0.8214285714285714</v>
      </c>
      <c r="BB34">
        <f>(($AQ$31-$AP$30)/($AP$31-$AP$30))</f>
        <v>0.42857142857142855</v>
      </c>
      <c r="BC34">
        <f>(($AN$33-$AQ$30)/($AQ$31-$AQ$30))</f>
        <v>0.8928571428571429</v>
      </c>
      <c r="BD34">
        <f>(($AO$31-$AQ$30)/($AQ$31-$AQ$30))</f>
        <v>0.39285714285714285</v>
      </c>
      <c r="BE34">
        <f>(($AP$30-$AQ$30)/($AQ$31-$AQ$30))</f>
        <v>0.5714285714285714</v>
      </c>
      <c r="BG34">
        <v>3</v>
      </c>
      <c r="BH34">
        <v>207</v>
      </c>
      <c r="BI34">
        <f>($BH$38-$BH$35)/200</f>
        <v>9.5000000000000001E-2</v>
      </c>
      <c r="BQ34">
        <f>1-(($AO$31-$AN$32)/($AN$33-$AN$32))</f>
        <v>0.48275862068965514</v>
      </c>
      <c r="BR34">
        <f>1-(($AP$30-$AN$32)/($AN$33-$AN$32))</f>
        <v>0.31034482758620685</v>
      </c>
      <c r="BS34">
        <f>(($AQ$30-$AN$32)/($AN$33-$AN$32))</f>
        <v>0.13793103448275862</v>
      </c>
      <c r="BT34">
        <f>(($AN$33-$AO$31)/($AO$32-$AO$31))</f>
        <v>0.5</v>
      </c>
      <c r="BU34">
        <f>(($AP$30-$AO$31)/($AO$32-$AO$31))</f>
        <v>0.17857142857142858</v>
      </c>
      <c r="BV34">
        <f>1-(($AQ$31-$AO$31)/($AO$32-$AO$31))</f>
        <v>0.3928571428571429</v>
      </c>
      <c r="BW34">
        <f>(($AN$33-$AP$30)/($AP$31-$AP$30))</f>
        <v>0.32142857142857145</v>
      </c>
      <c r="BX34">
        <f>1-(($AO$32-$AP$30)/($AP$31-$AP$30))</f>
        <v>0.1785714285714286</v>
      </c>
      <c r="BY34">
        <f>(($AQ$31-$AP$30)/($AP$31-$AP$30))</f>
        <v>0.42857142857142855</v>
      </c>
      <c r="BZ34">
        <f>1-(($AN$33-$AQ$30)/($AQ$31-$AQ$30))</f>
        <v>0.1071428571428571</v>
      </c>
      <c r="CA34">
        <f>(($AO$31-$AQ$30)/($AQ$31-$AQ$30))</f>
        <v>0.39285714285714285</v>
      </c>
      <c r="CB34">
        <f>1-(($AP$30-$AQ$30)/($AQ$31-$AQ$30))</f>
        <v>0.4285714285714286</v>
      </c>
    </row>
    <row r="35" spans="1:80" x14ac:dyDescent="0.25">
      <c r="A35">
        <v>34</v>
      </c>
      <c r="B35">
        <v>216.51755499999999</v>
      </c>
      <c r="C35" s="2">
        <v>1</v>
      </c>
      <c r="F35">
        <v>234.94544099999999</v>
      </c>
      <c r="G35" s="5">
        <v>3</v>
      </c>
      <c r="H35">
        <v>228.852768</v>
      </c>
      <c r="I35" s="3">
        <v>4</v>
      </c>
      <c r="P35">
        <v>3</v>
      </c>
      <c r="Q35" t="str">
        <f t="shared" si="0"/>
        <v>134</v>
      </c>
      <c r="R35">
        <v>4</v>
      </c>
      <c r="X35" t="s">
        <v>279</v>
      </c>
      <c r="Y35" t="s">
        <v>267</v>
      </c>
      <c r="AB35" t="s">
        <v>280</v>
      </c>
      <c r="AC35" t="str">
        <f>CONCATENATE($R35,$R36,$R37,$R38)</f>
        <v>4123</v>
      </c>
      <c r="AN35">
        <v>963</v>
      </c>
      <c r="AO35">
        <v>1006</v>
      </c>
      <c r="AP35">
        <v>1045</v>
      </c>
      <c r="AQ35">
        <v>1026</v>
      </c>
      <c r="AT35">
        <f>(($AO$32-$AN$33)/($AN$34-$AN$33))</f>
        <v>0.5</v>
      </c>
      <c r="AU35">
        <f>(($AP$31-$AN$33)/($AN$34-$AN$33))</f>
        <v>0.6785714285714286</v>
      </c>
      <c r="AV35">
        <f>(($AQ$31-$AN$33)/($AN$34-$AN$33))</f>
        <v>0.10714285714285714</v>
      </c>
      <c r="AW35">
        <f>(($AN$34-$AO$32)/($AO$33-$AO$32))</f>
        <v>0.5</v>
      </c>
      <c r="AX35">
        <f>(($AP$31-$AO$32)/($AO$33-$AO$32))</f>
        <v>0.17857142857142858</v>
      </c>
      <c r="AY35">
        <f>(($AQ$32-$AO$32)/($AO$33-$AO$32))</f>
        <v>0.6071428571428571</v>
      </c>
      <c r="AZ35">
        <f>(($AN$34-$AP$31)/($AP$32-$AP$31))</f>
        <v>0.32142857142857145</v>
      </c>
      <c r="BA35">
        <f>(($AO$33-$AP$31)/($AP$32-$AP$31))</f>
        <v>0.8214285714285714</v>
      </c>
      <c r="BB35">
        <f>(($AQ$32-$AP$31)/($AP$32-$AP$31))</f>
        <v>0.42857142857142855</v>
      </c>
      <c r="BC35">
        <f>(($AN$34-$AQ$31)/($AQ$32-$AQ$31))</f>
        <v>0.8928571428571429</v>
      </c>
      <c r="BD35">
        <f>(($AO$32-$AQ$31)/($AQ$32-$AQ$31))</f>
        <v>0.39285714285714285</v>
      </c>
      <c r="BE35">
        <f>(($AP$31-$AQ$31)/($AQ$32-$AQ$31))</f>
        <v>0.5714285714285714</v>
      </c>
      <c r="BG35">
        <v>4</v>
      </c>
      <c r="BH35">
        <v>212</v>
      </c>
      <c r="BI35">
        <f>($BH$39-$BH$36)/200</f>
        <v>0.14000000000000001</v>
      </c>
      <c r="BQ35">
        <f>(($AO$32-$AN$33)/($AN$34-$AN$33))</f>
        <v>0.5</v>
      </c>
      <c r="BR35">
        <f>1-(($AP$31-$AN$33)/($AN$34-$AN$33))</f>
        <v>0.3214285714285714</v>
      </c>
      <c r="BS35">
        <f>(($AQ$31-$AN$33)/($AN$34-$AN$33))</f>
        <v>0.10714285714285714</v>
      </c>
      <c r="BT35">
        <f>(($AN$34-$AO$32)/($AO$33-$AO$32))</f>
        <v>0.5</v>
      </c>
      <c r="BU35">
        <f>(($AP$31-$AO$32)/($AO$33-$AO$32))</f>
        <v>0.17857142857142858</v>
      </c>
      <c r="BV35">
        <f>1-(($AQ$32-$AO$32)/($AO$33-$AO$32))</f>
        <v>0.3928571428571429</v>
      </c>
      <c r="BW35">
        <f>(($AN$34-$AP$31)/($AP$32-$AP$31))</f>
        <v>0.32142857142857145</v>
      </c>
      <c r="BX35">
        <f>1-(($AO$33-$AP$31)/($AP$32-$AP$31))</f>
        <v>0.1785714285714286</v>
      </c>
      <c r="BY35">
        <f>(($AQ$32-$AP$31)/($AP$32-$AP$31))</f>
        <v>0.42857142857142855</v>
      </c>
      <c r="BZ35">
        <f>1-(($AN$34-$AQ$31)/($AQ$32-$AQ$31))</f>
        <v>0.1071428571428571</v>
      </c>
      <c r="CA35">
        <f>(($AO$32-$AQ$31)/($AQ$32-$AQ$31))</f>
        <v>0.39285714285714285</v>
      </c>
      <c r="CB35">
        <f>1-(($AP$31-$AQ$31)/($AQ$32-$AQ$31))</f>
        <v>0.4285714285714286</v>
      </c>
    </row>
    <row r="36" spans="1:80" x14ac:dyDescent="0.25">
      <c r="A36">
        <v>35</v>
      </c>
      <c r="B36">
        <v>216.51755499999999</v>
      </c>
      <c r="C36" s="2">
        <v>1</v>
      </c>
      <c r="F36">
        <v>235.053459</v>
      </c>
      <c r="G36" s="5">
        <v>3</v>
      </c>
      <c r="H36">
        <v>228.852768</v>
      </c>
      <c r="I36" s="3">
        <v>4</v>
      </c>
      <c r="P36">
        <v>3</v>
      </c>
      <c r="Q36" t="str">
        <f t="shared" si="0"/>
        <v>134</v>
      </c>
      <c r="R36">
        <v>1</v>
      </c>
      <c r="X36" t="s">
        <v>278</v>
      </c>
      <c r="Y36" t="s">
        <v>261</v>
      </c>
      <c r="AN36">
        <v>991</v>
      </c>
      <c r="AO36">
        <v>1042</v>
      </c>
      <c r="AT36">
        <f>(($AO$33-$AN$34)/($AN$35-$AN$34))</f>
        <v>0.51851851851851849</v>
      </c>
      <c r="AU36">
        <f>(($AP$32-$AN$34)/($AN$35-$AN$34))</f>
        <v>0.70370370370370372</v>
      </c>
      <c r="AV36">
        <f>(($AQ$32-$AN$34)/($AN$35-$AN$34))</f>
        <v>0.1111111111111111</v>
      </c>
      <c r="AW36">
        <f>(($AN$35-$AO$33)/($AO$34-$AO$33))</f>
        <v>0.4642857142857143</v>
      </c>
      <c r="AX36">
        <f>(($AP$32-$AO$33)/($AO$34-$AO$33))</f>
        <v>0.17857142857142858</v>
      </c>
      <c r="AY36">
        <f>(($AQ$33-$AO$33)/($AO$34-$AO$33))</f>
        <v>0.6071428571428571</v>
      </c>
      <c r="AZ36">
        <f>(($AN$35-$AP$32)/($AP$33-$AP$32))</f>
        <v>0.29629629629629628</v>
      </c>
      <c r="BA36">
        <f>(($AO$34-$AP$32)/($AP$33-$AP$32))</f>
        <v>0.85185185185185186</v>
      </c>
      <c r="BB36">
        <f>(($AQ$33-$AP$32)/($AP$33-$AP$32))</f>
        <v>0.44444444444444442</v>
      </c>
      <c r="BC36">
        <f>(($AN$35-$AQ$32)/($AQ$33-$AQ$32))</f>
        <v>0.8571428571428571</v>
      </c>
      <c r="BD36">
        <f>(($AO$33-$AQ$32)/($AQ$33-$AQ$32))</f>
        <v>0.39285714285714285</v>
      </c>
      <c r="BE36">
        <f>(($AP$32-$AQ$32)/($AQ$33-$AQ$32))</f>
        <v>0.5714285714285714</v>
      </c>
      <c r="BG36">
        <v>1</v>
      </c>
      <c r="BH36">
        <v>214</v>
      </c>
      <c r="BI36">
        <f>($BH$40-$BH$37)/200</f>
        <v>8.5000000000000006E-2</v>
      </c>
      <c r="BQ36">
        <f>1-(($AO$33-$AN$34)/($AN$35-$AN$34))</f>
        <v>0.48148148148148151</v>
      </c>
      <c r="BR36">
        <f>1-(($AP$32-$AN$34)/($AN$35-$AN$34))</f>
        <v>0.29629629629629628</v>
      </c>
      <c r="BS36">
        <f>(($AQ$32-$AN$34)/($AN$35-$AN$34))</f>
        <v>0.1111111111111111</v>
      </c>
      <c r="BT36">
        <f>(($AN$35-$AO$33)/($AO$34-$AO$33))</f>
        <v>0.4642857142857143</v>
      </c>
      <c r="BU36">
        <f>(($AP$32-$AO$33)/($AO$34-$AO$33))</f>
        <v>0.17857142857142858</v>
      </c>
      <c r="BV36">
        <f>1-(($AQ$33-$AO$33)/($AO$34-$AO$33))</f>
        <v>0.3928571428571429</v>
      </c>
      <c r="BW36">
        <f>(($AN$35-$AP$32)/($AP$33-$AP$32))</f>
        <v>0.29629629629629628</v>
      </c>
      <c r="BX36">
        <f>1-(($AO$34-$AP$32)/($AP$33-$AP$32))</f>
        <v>0.14814814814814814</v>
      </c>
      <c r="BY36">
        <f>(($AQ$33-$AP$32)/($AP$33-$AP$32))</f>
        <v>0.44444444444444442</v>
      </c>
      <c r="BZ36">
        <f>1-(($AN$35-$AQ$32)/($AQ$33-$AQ$32))</f>
        <v>0.1428571428571429</v>
      </c>
      <c r="CA36">
        <f>(($AO$33-$AQ$32)/($AQ$33-$AQ$32))</f>
        <v>0.39285714285714285</v>
      </c>
      <c r="CB36">
        <f>1-(($AP$32-$AQ$32)/($AQ$33-$AQ$32))</f>
        <v>0.4285714285714286</v>
      </c>
    </row>
    <row r="37" spans="1:80" x14ac:dyDescent="0.25">
      <c r="A37">
        <v>36</v>
      </c>
      <c r="B37">
        <v>216.51755499999999</v>
      </c>
      <c r="C37" s="2">
        <v>1</v>
      </c>
      <c r="H37">
        <v>228.852768</v>
      </c>
      <c r="I37" s="3">
        <v>4</v>
      </c>
      <c r="P37">
        <v>2</v>
      </c>
      <c r="Q37" t="str">
        <f t="shared" si="0"/>
        <v>14</v>
      </c>
      <c r="R37">
        <v>2</v>
      </c>
      <c r="X37" t="s">
        <v>278</v>
      </c>
      <c r="Y37" t="s">
        <v>262</v>
      </c>
      <c r="AN37">
        <v>1024</v>
      </c>
      <c r="AT37">
        <f>(($AO$34-$AN$35)/($AN$36-$AN$35))</f>
        <v>0.5357142857142857</v>
      </c>
      <c r="AU37">
        <f>(($AP$33-$AN$35)/($AN$36-$AN$35))</f>
        <v>0.6785714285714286</v>
      </c>
      <c r="AV37">
        <f>(($AQ$33-$AN$35)/($AN$36-$AN$35))</f>
        <v>0.14285714285714285</v>
      </c>
      <c r="AW37">
        <f>(($AN$36-$AO$34)/($AO$35-$AO$34))</f>
        <v>0.4642857142857143</v>
      </c>
      <c r="AX37">
        <f>(($AP$33-$AO$34)/($AO$35-$AO$34))</f>
        <v>0.14285714285714285</v>
      </c>
      <c r="AY37">
        <f>(($AQ$34-$AO$34)/($AO$35-$AO$34))</f>
        <v>0.6428571428571429</v>
      </c>
      <c r="AZ37">
        <f>(($AN$36-$AP$33)/($AP$34-$AP$33))</f>
        <v>0.28125</v>
      </c>
      <c r="BA37">
        <f>(($AO$35-$AP$33)/($AP$34-$AP$33))</f>
        <v>0.75</v>
      </c>
      <c r="BB37">
        <f>(($AQ$34-$AP$33)/($AP$34-$AP$33))</f>
        <v>0.4375</v>
      </c>
      <c r="BC37">
        <f>(($AN$36-$AQ$33)/($AQ$34-$AQ$33))</f>
        <v>0.82758620689655171</v>
      </c>
      <c r="BD37">
        <f>(($AO$34-$AQ$33)/($AQ$34-$AQ$33))</f>
        <v>0.37931034482758619</v>
      </c>
      <c r="BE37">
        <f>(($AP$33-$AQ$33)/($AQ$34-$AQ$33))</f>
        <v>0.51724137931034486</v>
      </c>
      <c r="BG37">
        <v>2</v>
      </c>
      <c r="BH37">
        <v>228</v>
      </c>
      <c r="BI37">
        <f>($BH$41-$BH$38)/200</f>
        <v>0.13500000000000001</v>
      </c>
      <c r="BQ37">
        <f>1-(($AO$34-$AN$35)/($AN$36-$AN$35))</f>
        <v>0.4642857142857143</v>
      </c>
      <c r="BR37">
        <f>1-(($AP$33-$AN$35)/($AN$36-$AN$35))</f>
        <v>0.3214285714285714</v>
      </c>
      <c r="BS37">
        <f>(($AQ$33-$AN$35)/($AN$36-$AN$35))</f>
        <v>0.14285714285714285</v>
      </c>
      <c r="BT37">
        <f>(($AN$36-$AO$34)/($AO$35-$AO$34))</f>
        <v>0.4642857142857143</v>
      </c>
      <c r="BU37">
        <f>(($AP$33-$AO$34)/($AO$35-$AO$34))</f>
        <v>0.14285714285714285</v>
      </c>
      <c r="BV37">
        <f>1-(($AQ$34-$AO$34)/($AO$35-$AO$34))</f>
        <v>0.3571428571428571</v>
      </c>
      <c r="BW37">
        <f>(($AN$36-$AP$33)/($AP$34-$AP$33))</f>
        <v>0.28125</v>
      </c>
      <c r="BX37">
        <f>1-(($AO$35-$AP$33)/($AP$34-$AP$33))</f>
        <v>0.25</v>
      </c>
      <c r="BY37">
        <f>(($AQ$34-$AP$33)/($AP$34-$AP$33))</f>
        <v>0.4375</v>
      </c>
      <c r="BZ37">
        <f>1-(($AN$36-$AQ$33)/($AQ$34-$AQ$33))</f>
        <v>0.17241379310344829</v>
      </c>
      <c r="CA37">
        <f>(($AO$34-$AQ$33)/($AQ$34-$AQ$33))</f>
        <v>0.37931034482758619</v>
      </c>
      <c r="CB37">
        <f>1-(($AP$33-$AQ$33)/($AQ$34-$AQ$33))</f>
        <v>0.48275862068965514</v>
      </c>
    </row>
    <row r="38" spans="1:80" x14ac:dyDescent="0.25">
      <c r="A38">
        <v>37</v>
      </c>
      <c r="B38">
        <v>216.51755499999999</v>
      </c>
      <c r="C38" s="2">
        <v>1</v>
      </c>
      <c r="H38">
        <v>228.852768</v>
      </c>
      <c r="I38" s="3">
        <v>4</v>
      </c>
      <c r="P38">
        <v>2</v>
      </c>
      <c r="Q38" t="str">
        <f t="shared" si="0"/>
        <v>14</v>
      </c>
      <c r="R38">
        <v>3</v>
      </c>
      <c r="X38" t="s">
        <v>278</v>
      </c>
      <c r="Y38" t="s">
        <v>259</v>
      </c>
      <c r="AN38">
        <v>1057</v>
      </c>
      <c r="AT38">
        <f>(($AO$35-$AN$36)/($AN$37-$AN$36))</f>
        <v>0.45454545454545453</v>
      </c>
      <c r="AU38">
        <f>(($AP$34-$AN$36)/($AN$37-$AN$36))</f>
        <v>0.69696969696969702</v>
      </c>
      <c r="AV38">
        <f>(($AQ$34-$AN$36)/($AN$37-$AN$36))</f>
        <v>0.15151515151515152</v>
      </c>
      <c r="AW38">
        <f>(($AN$37-$AO$35)/($AO$36-$AO$35))</f>
        <v>0.5</v>
      </c>
      <c r="AX38">
        <f>(($AP$34-$AO$35)/($AO$36-$AO$35))</f>
        <v>0.22222222222222221</v>
      </c>
      <c r="AY38">
        <f>(($AQ$35-$AO$35)/($AO$36-$AO$35))</f>
        <v>0.55555555555555558</v>
      </c>
      <c r="AZ38">
        <f>(($AN$37-$AP$34)/($AP$35-$AP$34))</f>
        <v>0.32258064516129031</v>
      </c>
      <c r="BA38">
        <f>(($AO$36-$AP$34)/($AP$35-$AP$34))</f>
        <v>0.90322580645161288</v>
      </c>
      <c r="BB38">
        <f>(($AQ$35-$AP$34)/($AP$35-$AP$34))</f>
        <v>0.38709677419354838</v>
      </c>
      <c r="BC38">
        <f>(($AN$37-$AQ$34)/($AQ$35-$AQ$34))</f>
        <v>0.93333333333333335</v>
      </c>
      <c r="BD38">
        <f>(($AO$35-$AQ$34)/($AQ$35-$AQ$34))</f>
        <v>0.33333333333333331</v>
      </c>
      <c r="BE38">
        <f>(($AP$34-$AQ$34)/($AQ$35-$AQ$34))</f>
        <v>0.6</v>
      </c>
      <c r="BG38">
        <v>3</v>
      </c>
      <c r="BH38">
        <v>231</v>
      </c>
      <c r="BI38">
        <f>($BH$42-$BH$39)/200</f>
        <v>0.1</v>
      </c>
      <c r="BQ38">
        <f>(($AO$35-$AN$36)/($AN$37-$AN$36))</f>
        <v>0.45454545454545453</v>
      </c>
      <c r="BR38">
        <f>1-(($AP$34-$AN$36)/($AN$37-$AN$36))</f>
        <v>0.30303030303030298</v>
      </c>
      <c r="BS38">
        <f>(($AQ$34-$AN$36)/($AN$37-$AN$36))</f>
        <v>0.15151515151515152</v>
      </c>
      <c r="BT38">
        <f>(($AN$37-$AO$35)/($AO$36-$AO$35))</f>
        <v>0.5</v>
      </c>
      <c r="BU38">
        <f>(($AP$34-$AO$35)/($AO$36-$AO$35))</f>
        <v>0.22222222222222221</v>
      </c>
      <c r="BV38">
        <f>1-(($AQ$35-$AO$35)/($AO$36-$AO$35))</f>
        <v>0.44444444444444442</v>
      </c>
      <c r="BW38">
        <f>(($AN$37-$AP$34)/($AP$35-$AP$34))</f>
        <v>0.32258064516129031</v>
      </c>
      <c r="BX38">
        <f>1-(($AO$36-$AP$34)/($AP$35-$AP$34))</f>
        <v>9.6774193548387122E-2</v>
      </c>
      <c r="BY38">
        <f>(($AQ$35-$AP$34)/($AP$35-$AP$34))</f>
        <v>0.38709677419354838</v>
      </c>
      <c r="BZ38">
        <f>1-(($AN$37-$AQ$34)/($AQ$35-$AQ$34))</f>
        <v>6.6666666666666652E-2</v>
      </c>
      <c r="CA38">
        <f>(($AO$35-$AQ$34)/($AQ$35-$AQ$34))</f>
        <v>0.33333333333333331</v>
      </c>
      <c r="CB38">
        <f>1-(($AP$34-$AQ$34)/($AQ$35-$AQ$34))</f>
        <v>0.4</v>
      </c>
    </row>
    <row r="39" spans="1:80" x14ac:dyDescent="0.25">
      <c r="A39">
        <v>38</v>
      </c>
      <c r="B39">
        <v>216.51755499999999</v>
      </c>
      <c r="C39" s="2">
        <v>1</v>
      </c>
      <c r="H39">
        <v>228.852768</v>
      </c>
      <c r="I39" s="3">
        <v>4</v>
      </c>
      <c r="P39">
        <v>2</v>
      </c>
      <c r="Q39" t="str">
        <f t="shared" si="0"/>
        <v>14</v>
      </c>
      <c r="R39">
        <v>1</v>
      </c>
      <c r="X39" t="s">
        <v>278</v>
      </c>
      <c r="Y39" t="s">
        <v>260</v>
      </c>
      <c r="AB39" t="s">
        <v>278</v>
      </c>
      <c r="AC39" t="str">
        <f>CONCATENATE($R39,$R40,$R41,$R42)</f>
        <v>1423</v>
      </c>
      <c r="AT39">
        <f>(($AO$36-$AN$37)/($AN$38-$AN$37))</f>
        <v>0.54545454545454541</v>
      </c>
      <c r="AU39">
        <f>(($AP$35-$AN$37)/($AN$38-$AN$37))</f>
        <v>0.63636363636363635</v>
      </c>
      <c r="AV39">
        <f>(($AQ$35-$AN$37)/($AN$38-$AN$37))</f>
        <v>6.0606060606060608E-2</v>
      </c>
      <c r="BG39">
        <v>1</v>
      </c>
      <c r="BH39">
        <v>242</v>
      </c>
      <c r="BI39">
        <f>($BH$43-$BH$40)/200</f>
        <v>0.125</v>
      </c>
      <c r="BQ39">
        <f>1-(($AO$36-$AN$37)/($AN$38-$AN$37))</f>
        <v>0.45454545454545459</v>
      </c>
      <c r="BR39">
        <f>1-(($AP$35-$AN$37)/($AN$38-$AN$37))</f>
        <v>0.36363636363636365</v>
      </c>
      <c r="BS39">
        <f>(($AQ$35-$AN$37)/($AN$38-$AN$37))</f>
        <v>6.0606060606060608E-2</v>
      </c>
    </row>
    <row r="40" spans="1:80" x14ac:dyDescent="0.25">
      <c r="A40">
        <v>39</v>
      </c>
      <c r="B40">
        <v>216.51755499999999</v>
      </c>
      <c r="C40" s="2">
        <v>1</v>
      </c>
      <c r="H40">
        <v>228.852768</v>
      </c>
      <c r="I40" s="3">
        <v>4</v>
      </c>
      <c r="P40">
        <v>2</v>
      </c>
      <c r="Q40" t="str">
        <f t="shared" si="0"/>
        <v>14</v>
      </c>
      <c r="R40">
        <v>4</v>
      </c>
      <c r="X40" t="s">
        <v>278</v>
      </c>
      <c r="Y40" t="s">
        <v>261</v>
      </c>
      <c r="BG40">
        <v>4</v>
      </c>
      <c r="BH40">
        <v>245</v>
      </c>
      <c r="BI40">
        <f>($BH$44-$BH$41)/200</f>
        <v>0.1</v>
      </c>
    </row>
    <row r="41" spans="1:80" x14ac:dyDescent="0.25">
      <c r="A41">
        <v>40</v>
      </c>
      <c r="B41">
        <v>216.51755499999999</v>
      </c>
      <c r="C41" s="2">
        <v>1</v>
      </c>
      <c r="H41">
        <v>228.852768</v>
      </c>
      <c r="I41" s="3">
        <v>4</v>
      </c>
      <c r="P41">
        <v>2</v>
      </c>
      <c r="Q41" t="str">
        <f t="shared" si="0"/>
        <v>14</v>
      </c>
      <c r="R41">
        <v>2</v>
      </c>
      <c r="X41" t="s">
        <v>278</v>
      </c>
      <c r="Y41" t="s">
        <v>262</v>
      </c>
      <c r="BG41">
        <v>2</v>
      </c>
      <c r="BH41">
        <v>258</v>
      </c>
      <c r="BI41">
        <f>($BH$45-$BH$42)/200</f>
        <v>0.125</v>
      </c>
    </row>
    <row r="42" spans="1:80" x14ac:dyDescent="0.25">
      <c r="A42">
        <v>41</v>
      </c>
      <c r="B42">
        <v>216.51755499999999</v>
      </c>
      <c r="C42" s="2">
        <v>1</v>
      </c>
      <c r="H42">
        <v>228.852768</v>
      </c>
      <c r="I42" s="3">
        <v>4</v>
      </c>
      <c r="P42">
        <v>2</v>
      </c>
      <c r="Q42" t="str">
        <f t="shared" si="0"/>
        <v>14</v>
      </c>
      <c r="R42">
        <v>3</v>
      </c>
      <c r="X42" t="s">
        <v>278</v>
      </c>
      <c r="Y42" t="s">
        <v>259</v>
      </c>
      <c r="BG42">
        <v>3</v>
      </c>
      <c r="BH42">
        <v>262</v>
      </c>
      <c r="BI42">
        <f>($BH$46-$BH$43)/200</f>
        <v>0.12</v>
      </c>
    </row>
    <row r="43" spans="1:80" x14ac:dyDescent="0.25">
      <c r="A43">
        <v>42</v>
      </c>
      <c r="B43">
        <v>216.51755499999999</v>
      </c>
      <c r="C43" s="2">
        <v>1</v>
      </c>
      <c r="H43">
        <v>228.914198</v>
      </c>
      <c r="I43" s="3">
        <v>4</v>
      </c>
      <c r="P43">
        <v>2</v>
      </c>
      <c r="Q43" t="str">
        <f t="shared" si="0"/>
        <v>14</v>
      </c>
      <c r="R43">
        <v>1</v>
      </c>
      <c r="X43" t="s">
        <v>278</v>
      </c>
      <c r="Y43" t="s">
        <v>260</v>
      </c>
      <c r="AB43" t="s">
        <v>278</v>
      </c>
      <c r="AC43" t="str">
        <f>CONCATENATE($R43,$R44,$R45,$R46)</f>
        <v>1423</v>
      </c>
      <c r="BG43">
        <v>1</v>
      </c>
      <c r="BH43">
        <v>270</v>
      </c>
      <c r="BI43">
        <f>($BH$47-$BH$44)/200</f>
        <v>0.12</v>
      </c>
    </row>
    <row r="44" spans="1:80" x14ac:dyDescent="0.25">
      <c r="A44">
        <v>43</v>
      </c>
      <c r="B44">
        <v>216.53012899999999</v>
      </c>
      <c r="C44" s="2">
        <v>1</v>
      </c>
      <c r="P44">
        <v>1</v>
      </c>
      <c r="Q44" t="str">
        <f t="shared" si="0"/>
        <v>1</v>
      </c>
      <c r="R44">
        <v>4</v>
      </c>
      <c r="X44" t="s">
        <v>278</v>
      </c>
      <c r="Y44" t="s">
        <v>261</v>
      </c>
      <c r="BG44">
        <v>4</v>
      </c>
      <c r="BH44">
        <v>278</v>
      </c>
      <c r="BI44">
        <f>($BH$48-$BH$45)/200</f>
        <v>0.11</v>
      </c>
    </row>
    <row r="45" spans="1:80" x14ac:dyDescent="0.25">
      <c r="A45">
        <v>44</v>
      </c>
      <c r="P45">
        <v>0</v>
      </c>
      <c r="Q45" t="str">
        <f t="shared" si="0"/>
        <v/>
      </c>
      <c r="R45">
        <v>2</v>
      </c>
      <c r="X45" t="s">
        <v>278</v>
      </c>
      <c r="Y45" t="s">
        <v>262</v>
      </c>
      <c r="BG45">
        <v>2</v>
      </c>
      <c r="BH45">
        <v>287</v>
      </c>
      <c r="BI45">
        <f>($BH$49-$BH$46)/200</f>
        <v>0.13</v>
      </c>
    </row>
    <row r="46" spans="1:80" x14ac:dyDescent="0.25">
      <c r="A46">
        <v>45</v>
      </c>
      <c r="D46">
        <v>207.61556100000001</v>
      </c>
      <c r="E46" s="4">
        <v>2</v>
      </c>
      <c r="P46">
        <v>1</v>
      </c>
      <c r="Q46" t="str">
        <f t="shared" si="0"/>
        <v>2</v>
      </c>
      <c r="R46">
        <v>3</v>
      </c>
      <c r="X46" t="s">
        <v>278</v>
      </c>
      <c r="Y46" t="s">
        <v>259</v>
      </c>
      <c r="BG46">
        <v>3</v>
      </c>
      <c r="BH46">
        <v>294</v>
      </c>
      <c r="BI46">
        <f>($BH$50-$BH$47)/200</f>
        <v>0.14499999999999999</v>
      </c>
    </row>
    <row r="47" spans="1:80" x14ac:dyDescent="0.25">
      <c r="A47">
        <v>46</v>
      </c>
      <c r="D47">
        <v>207.61819</v>
      </c>
      <c r="E47" s="4">
        <v>2</v>
      </c>
      <c r="F47">
        <v>216.997916</v>
      </c>
      <c r="G47" s="5">
        <v>3</v>
      </c>
      <c r="P47">
        <v>2</v>
      </c>
      <c r="Q47" t="str">
        <f t="shared" si="0"/>
        <v>23</v>
      </c>
      <c r="R47">
        <v>1</v>
      </c>
      <c r="X47" t="s">
        <v>278</v>
      </c>
      <c r="Y47" t="s">
        <v>260</v>
      </c>
      <c r="AB47" t="s">
        <v>278</v>
      </c>
      <c r="AC47" t="str">
        <f>CONCATENATE($R47,$R48,$R49,$R50)</f>
        <v>1423</v>
      </c>
      <c r="BG47">
        <v>1</v>
      </c>
      <c r="BH47">
        <v>302</v>
      </c>
      <c r="BI47">
        <f>($BH$51-$BH$48)/200</f>
        <v>0.13500000000000001</v>
      </c>
    </row>
    <row r="48" spans="1:80" x14ac:dyDescent="0.25">
      <c r="A48">
        <v>47</v>
      </c>
      <c r="D48">
        <v>207.61819</v>
      </c>
      <c r="E48" s="4">
        <v>2</v>
      </c>
      <c r="F48">
        <v>217.11686</v>
      </c>
      <c r="G48" s="5">
        <v>3</v>
      </c>
      <c r="P48">
        <v>2</v>
      </c>
      <c r="Q48" t="str">
        <f t="shared" si="0"/>
        <v>23</v>
      </c>
      <c r="R48">
        <v>4</v>
      </c>
      <c r="X48" t="s">
        <v>278</v>
      </c>
      <c r="Y48" t="s">
        <v>259</v>
      </c>
      <c r="BG48">
        <v>4</v>
      </c>
      <c r="BH48">
        <v>309</v>
      </c>
      <c r="BI48">
        <f>($BH$57-$BH$54)/200</f>
        <v>0.1</v>
      </c>
    </row>
    <row r="49" spans="1:61" x14ac:dyDescent="0.25">
      <c r="A49">
        <v>48</v>
      </c>
      <c r="D49">
        <v>207.61819</v>
      </c>
      <c r="E49" s="4">
        <v>2</v>
      </c>
      <c r="F49">
        <v>217.11686</v>
      </c>
      <c r="G49" s="5">
        <v>3</v>
      </c>
      <c r="P49">
        <v>2</v>
      </c>
      <c r="Q49" t="str">
        <f t="shared" si="0"/>
        <v>23</v>
      </c>
      <c r="R49">
        <v>2</v>
      </c>
      <c r="X49" t="s">
        <v>278</v>
      </c>
      <c r="Y49" t="s">
        <v>260</v>
      </c>
      <c r="BG49">
        <v>2</v>
      </c>
      <c r="BH49">
        <v>320</v>
      </c>
      <c r="BI49">
        <f>($BH$58-$BH$55)/200</f>
        <v>9.5000000000000001E-2</v>
      </c>
    </row>
    <row r="50" spans="1:61" x14ac:dyDescent="0.25">
      <c r="A50">
        <v>49</v>
      </c>
      <c r="D50">
        <v>207.61819</v>
      </c>
      <c r="E50" s="4">
        <v>2</v>
      </c>
      <c r="F50">
        <v>217.11686</v>
      </c>
      <c r="G50" s="5">
        <v>3</v>
      </c>
      <c r="P50">
        <v>2</v>
      </c>
      <c r="Q50" t="str">
        <f t="shared" si="0"/>
        <v>23</v>
      </c>
      <c r="R50">
        <v>3</v>
      </c>
      <c r="X50" t="s">
        <v>278</v>
      </c>
      <c r="Y50" t="s">
        <v>261</v>
      </c>
      <c r="BG50">
        <v>3</v>
      </c>
      <c r="BH50">
        <v>331</v>
      </c>
      <c r="BI50">
        <f>($BH$59-$BH$56)/200</f>
        <v>0.1</v>
      </c>
    </row>
    <row r="51" spans="1:61" x14ac:dyDescent="0.25">
      <c r="A51">
        <v>50</v>
      </c>
      <c r="D51">
        <v>207.61819</v>
      </c>
      <c r="E51" s="4">
        <v>2</v>
      </c>
      <c r="F51">
        <v>217.11686</v>
      </c>
      <c r="G51" s="5">
        <v>3</v>
      </c>
      <c r="P51">
        <v>2</v>
      </c>
      <c r="Q51" t="str">
        <f t="shared" si="0"/>
        <v>23</v>
      </c>
      <c r="R51">
        <v>1</v>
      </c>
      <c r="X51" t="s">
        <v>278</v>
      </c>
      <c r="Y51" t="s">
        <v>262</v>
      </c>
      <c r="BG51">
        <v>1</v>
      </c>
      <c r="BH51">
        <v>336</v>
      </c>
      <c r="BI51">
        <f>($BH$60-$BH$57)/200</f>
        <v>9.5000000000000001E-2</v>
      </c>
    </row>
    <row r="52" spans="1:61" x14ac:dyDescent="0.25">
      <c r="A52">
        <v>51</v>
      </c>
      <c r="D52">
        <v>207.61819</v>
      </c>
      <c r="E52" s="4">
        <v>2</v>
      </c>
      <c r="F52">
        <v>217.11686</v>
      </c>
      <c r="G52" s="5">
        <v>3</v>
      </c>
      <c r="P52">
        <v>2</v>
      </c>
      <c r="Q52" t="str">
        <f t="shared" si="0"/>
        <v>23</v>
      </c>
      <c r="R52" t="s">
        <v>22</v>
      </c>
      <c r="X52" t="s">
        <v>278</v>
      </c>
      <c r="Y52" t="s">
        <v>259</v>
      </c>
      <c r="BG52" t="s">
        <v>22</v>
      </c>
      <c r="BH52">
        <v>344</v>
      </c>
      <c r="BI52">
        <f>($BH$61-$BH$58)/200</f>
        <v>0.1</v>
      </c>
    </row>
    <row r="53" spans="1:61" x14ac:dyDescent="0.25">
      <c r="A53">
        <v>52</v>
      </c>
      <c r="D53">
        <v>207.61819</v>
      </c>
      <c r="E53" s="4">
        <v>2</v>
      </c>
      <c r="F53">
        <v>217.11686</v>
      </c>
      <c r="G53" s="5">
        <v>3</v>
      </c>
      <c r="P53">
        <v>2</v>
      </c>
      <c r="Q53" t="str">
        <f t="shared" si="0"/>
        <v>23</v>
      </c>
      <c r="R53" t="s">
        <v>22</v>
      </c>
      <c r="X53" t="s">
        <v>278</v>
      </c>
      <c r="Y53" t="s">
        <v>260</v>
      </c>
      <c r="BG53" t="s">
        <v>22</v>
      </c>
      <c r="BH53">
        <v>377</v>
      </c>
      <c r="BI53">
        <f>($BH$62-$BH$59)/200</f>
        <v>0.09</v>
      </c>
    </row>
    <row r="54" spans="1:61" x14ac:dyDescent="0.25">
      <c r="A54">
        <v>53</v>
      </c>
      <c r="D54">
        <v>207.61819</v>
      </c>
      <c r="E54" s="4">
        <v>2</v>
      </c>
      <c r="F54">
        <v>217.11686</v>
      </c>
      <c r="G54" s="5">
        <v>3</v>
      </c>
      <c r="P54">
        <v>2</v>
      </c>
      <c r="Q54" t="str">
        <f t="shared" si="0"/>
        <v>23</v>
      </c>
      <c r="R54">
        <v>1</v>
      </c>
      <c r="X54" t="s">
        <v>278</v>
      </c>
      <c r="Y54" t="s">
        <v>261</v>
      </c>
      <c r="AB54" t="s">
        <v>278</v>
      </c>
      <c r="AC54" t="str">
        <f>CONCATENATE($R54,$R55,$R56,$R57)</f>
        <v>1423</v>
      </c>
      <c r="BG54">
        <v>1</v>
      </c>
      <c r="BH54">
        <v>378</v>
      </c>
      <c r="BI54">
        <f>($BH$63-$BH$60)/200</f>
        <v>0.09</v>
      </c>
    </row>
    <row r="55" spans="1:61" x14ac:dyDescent="0.25">
      <c r="A55">
        <v>54</v>
      </c>
      <c r="D55">
        <v>207.61819</v>
      </c>
      <c r="E55" s="4">
        <v>2</v>
      </c>
      <c r="F55">
        <v>217.11686</v>
      </c>
      <c r="G55" s="5">
        <v>3</v>
      </c>
      <c r="P55">
        <v>2</v>
      </c>
      <c r="Q55" t="str">
        <f t="shared" si="0"/>
        <v>23</v>
      </c>
      <c r="R55">
        <v>4</v>
      </c>
      <c r="X55" t="s">
        <v>278</v>
      </c>
      <c r="Y55" t="s">
        <v>262</v>
      </c>
      <c r="BG55">
        <v>4</v>
      </c>
      <c r="BH55">
        <v>384</v>
      </c>
      <c r="BI55">
        <f>($BH$64-$BH$61)/200</f>
        <v>0.09</v>
      </c>
    </row>
    <row r="56" spans="1:61" x14ac:dyDescent="0.25">
      <c r="A56">
        <v>55</v>
      </c>
      <c r="D56">
        <v>207.61819</v>
      </c>
      <c r="E56" s="4">
        <v>2</v>
      </c>
      <c r="F56">
        <v>217.11686</v>
      </c>
      <c r="G56" s="5">
        <v>3</v>
      </c>
      <c r="P56">
        <v>2</v>
      </c>
      <c r="Q56" t="str">
        <f t="shared" si="0"/>
        <v>23</v>
      </c>
      <c r="R56">
        <v>2</v>
      </c>
      <c r="X56" t="s">
        <v>278</v>
      </c>
      <c r="Y56" t="s">
        <v>259</v>
      </c>
      <c r="BG56">
        <v>2</v>
      </c>
      <c r="BH56">
        <v>391</v>
      </c>
      <c r="BI56">
        <f>($BH$65-$BH$62)/200</f>
        <v>0.1</v>
      </c>
    </row>
    <row r="57" spans="1:61" x14ac:dyDescent="0.25">
      <c r="A57">
        <v>56</v>
      </c>
      <c r="D57">
        <v>207.61556100000001</v>
      </c>
      <c r="E57" s="4">
        <v>2</v>
      </c>
      <c r="F57">
        <v>217.11686</v>
      </c>
      <c r="G57" s="5">
        <v>3</v>
      </c>
      <c r="P57">
        <v>2</v>
      </c>
      <c r="Q57" t="str">
        <f t="shared" si="0"/>
        <v>23</v>
      </c>
      <c r="R57">
        <v>3</v>
      </c>
      <c r="X57" t="s">
        <v>278</v>
      </c>
      <c r="Y57" t="s">
        <v>260</v>
      </c>
      <c r="BG57">
        <v>3</v>
      </c>
      <c r="BH57">
        <v>398</v>
      </c>
      <c r="BI57">
        <f>($BH$66-$BH$63)/200</f>
        <v>0.1</v>
      </c>
    </row>
    <row r="58" spans="1:61" x14ac:dyDescent="0.25">
      <c r="A58">
        <v>57</v>
      </c>
      <c r="F58">
        <v>217.11686</v>
      </c>
      <c r="G58" s="5">
        <v>3</v>
      </c>
      <c r="P58">
        <v>1</v>
      </c>
      <c r="Q58" t="str">
        <f t="shared" si="0"/>
        <v>3</v>
      </c>
      <c r="R58">
        <v>1</v>
      </c>
      <c r="X58" t="s">
        <v>278</v>
      </c>
      <c r="Y58" t="s">
        <v>261</v>
      </c>
      <c r="AB58" t="s">
        <v>278</v>
      </c>
      <c r="AC58" t="str">
        <f>CONCATENATE($R58,$R59,$R60,$R61)</f>
        <v>1423</v>
      </c>
      <c r="BG58">
        <v>1</v>
      </c>
      <c r="BH58">
        <v>403</v>
      </c>
      <c r="BI58">
        <f>($BH$67-$BH$64)/200</f>
        <v>9.5000000000000001E-2</v>
      </c>
    </row>
    <row r="59" spans="1:61" x14ac:dyDescent="0.25">
      <c r="A59">
        <v>58</v>
      </c>
      <c r="F59">
        <v>217.11686</v>
      </c>
      <c r="G59" s="5">
        <v>3</v>
      </c>
      <c r="P59">
        <v>1</v>
      </c>
      <c r="Q59" t="str">
        <f t="shared" si="0"/>
        <v>3</v>
      </c>
      <c r="R59">
        <v>4</v>
      </c>
      <c r="X59" t="s">
        <v>278</v>
      </c>
      <c r="Y59" t="s">
        <v>262</v>
      </c>
      <c r="BG59">
        <v>4</v>
      </c>
      <c r="BH59">
        <v>411</v>
      </c>
      <c r="BI59">
        <f>($BH$68-$BH$65)/200</f>
        <v>8.5000000000000006E-2</v>
      </c>
    </row>
    <row r="60" spans="1:61" x14ac:dyDescent="0.25">
      <c r="A60">
        <v>59</v>
      </c>
      <c r="B60">
        <v>197.582831</v>
      </c>
      <c r="C60" s="2">
        <v>1</v>
      </c>
      <c r="F60">
        <v>216.997916</v>
      </c>
      <c r="G60" s="5">
        <v>3</v>
      </c>
      <c r="H60">
        <v>211.38246000000001</v>
      </c>
      <c r="I60" s="3">
        <v>4</v>
      </c>
      <c r="P60">
        <v>3</v>
      </c>
      <c r="Q60" t="str">
        <f t="shared" si="0"/>
        <v>134</v>
      </c>
      <c r="R60">
        <v>2</v>
      </c>
      <c r="X60" t="s">
        <v>278</v>
      </c>
      <c r="Y60" t="s">
        <v>259</v>
      </c>
      <c r="BG60">
        <v>2</v>
      </c>
      <c r="BH60">
        <v>417</v>
      </c>
      <c r="BI60">
        <f>($BH$69-$BH$66)/200</f>
        <v>9.5000000000000001E-2</v>
      </c>
    </row>
    <row r="61" spans="1:61" x14ac:dyDescent="0.25">
      <c r="A61">
        <v>60</v>
      </c>
      <c r="B61">
        <v>197.58510899999999</v>
      </c>
      <c r="C61" s="2">
        <v>1</v>
      </c>
      <c r="F61">
        <v>216.997916</v>
      </c>
      <c r="G61" s="5">
        <v>3</v>
      </c>
      <c r="H61">
        <v>211.173948</v>
      </c>
      <c r="I61" s="3">
        <v>4</v>
      </c>
      <c r="P61">
        <v>3</v>
      </c>
      <c r="Q61" t="str">
        <f t="shared" si="0"/>
        <v>134</v>
      </c>
      <c r="R61">
        <v>3</v>
      </c>
      <c r="X61" t="s">
        <v>278</v>
      </c>
      <c r="Y61" t="s">
        <v>260</v>
      </c>
      <c r="BG61">
        <v>3</v>
      </c>
      <c r="BH61">
        <v>423</v>
      </c>
      <c r="BI61">
        <f>($BH$70-$BH$67)/200</f>
        <v>0.1</v>
      </c>
    </row>
    <row r="62" spans="1:61" x14ac:dyDescent="0.25">
      <c r="A62">
        <v>61</v>
      </c>
      <c r="B62">
        <v>197.58510899999999</v>
      </c>
      <c r="C62" s="2">
        <v>1</v>
      </c>
      <c r="H62">
        <v>211.173948</v>
      </c>
      <c r="I62" s="3">
        <v>4</v>
      </c>
      <c r="P62">
        <v>2</v>
      </c>
      <c r="Q62" t="str">
        <f t="shared" si="0"/>
        <v>14</v>
      </c>
      <c r="R62">
        <v>1</v>
      </c>
      <c r="X62" t="s">
        <v>278</v>
      </c>
      <c r="Y62" t="s">
        <v>261</v>
      </c>
      <c r="AB62" t="s">
        <v>278</v>
      </c>
      <c r="AC62" t="str">
        <f>CONCATENATE($R62,$R63,$R64,$R65)</f>
        <v>1423</v>
      </c>
      <c r="BG62">
        <v>1</v>
      </c>
      <c r="BH62">
        <v>429</v>
      </c>
      <c r="BI62">
        <f>($BH$71-$BH$68)/200</f>
        <v>9.5000000000000001E-2</v>
      </c>
    </row>
    <row r="63" spans="1:61" x14ac:dyDescent="0.25">
      <c r="A63">
        <v>62</v>
      </c>
      <c r="B63">
        <v>197.58510899999999</v>
      </c>
      <c r="C63" s="2">
        <v>1</v>
      </c>
      <c r="H63">
        <v>211.173948</v>
      </c>
      <c r="I63" s="3">
        <v>4</v>
      </c>
      <c r="P63">
        <v>2</v>
      </c>
      <c r="Q63" t="str">
        <f t="shared" si="0"/>
        <v>14</v>
      </c>
      <c r="R63">
        <v>4</v>
      </c>
      <c r="X63" t="s">
        <v>278</v>
      </c>
      <c r="Y63" t="s">
        <v>262</v>
      </c>
      <c r="BG63">
        <v>4</v>
      </c>
      <c r="BH63">
        <v>435</v>
      </c>
      <c r="BI63">
        <f>($BH$72-$BH$69)/200</f>
        <v>8.5000000000000006E-2</v>
      </c>
    </row>
    <row r="64" spans="1:61" x14ac:dyDescent="0.25">
      <c r="A64">
        <v>63</v>
      </c>
      <c r="B64">
        <v>197.58510899999999</v>
      </c>
      <c r="C64" s="2">
        <v>1</v>
      </c>
      <c r="H64">
        <v>211.173948</v>
      </c>
      <c r="I64" s="3">
        <v>4</v>
      </c>
      <c r="P64">
        <v>2</v>
      </c>
      <c r="Q64" t="str">
        <f t="shared" si="0"/>
        <v>14</v>
      </c>
      <c r="R64">
        <v>2</v>
      </c>
      <c r="X64" t="s">
        <v>278</v>
      </c>
      <c r="Y64" t="s">
        <v>259</v>
      </c>
      <c r="BG64">
        <v>2</v>
      </c>
      <c r="BH64">
        <v>441</v>
      </c>
      <c r="BI64">
        <f>($BH$73-$BH$70)/200</f>
        <v>9.5000000000000001E-2</v>
      </c>
    </row>
    <row r="65" spans="1:61" x14ac:dyDescent="0.25">
      <c r="A65">
        <v>64</v>
      </c>
      <c r="B65">
        <v>197.58510899999999</v>
      </c>
      <c r="C65" s="2">
        <v>1</v>
      </c>
      <c r="H65">
        <v>211.173948</v>
      </c>
      <c r="I65" s="3">
        <v>4</v>
      </c>
      <c r="P65">
        <v>2</v>
      </c>
      <c r="Q65" t="str">
        <f t="shared" si="0"/>
        <v>14</v>
      </c>
      <c r="R65">
        <v>3</v>
      </c>
      <c r="X65" t="s">
        <v>278</v>
      </c>
      <c r="Y65" t="s">
        <v>260</v>
      </c>
      <c r="BG65">
        <v>3</v>
      </c>
      <c r="BH65">
        <v>449</v>
      </c>
      <c r="BI65">
        <f>($BH$74-$BH$71)/200</f>
        <v>8.5000000000000006E-2</v>
      </c>
    </row>
    <row r="66" spans="1:61" x14ac:dyDescent="0.25">
      <c r="A66">
        <v>65</v>
      </c>
      <c r="B66">
        <v>197.58510899999999</v>
      </c>
      <c r="C66" s="2">
        <v>1</v>
      </c>
      <c r="H66">
        <v>211.173948</v>
      </c>
      <c r="I66" s="3">
        <v>4</v>
      </c>
      <c r="P66">
        <v>2</v>
      </c>
      <c r="Q66" t="str">
        <f t="shared" ref="Q66:Q129" si="2">CONCATENATE(C66,E66,G66,I66)</f>
        <v>14</v>
      </c>
      <c r="R66">
        <v>1</v>
      </c>
      <c r="X66" t="s">
        <v>278</v>
      </c>
      <c r="Y66" t="s">
        <v>261</v>
      </c>
      <c r="AB66" t="s">
        <v>278</v>
      </c>
      <c r="AC66" t="str">
        <f>CONCATENATE($R66,$R67,$R68,$R69)</f>
        <v>1423</v>
      </c>
      <c r="BG66">
        <v>1</v>
      </c>
      <c r="BH66">
        <v>455</v>
      </c>
      <c r="BI66">
        <f>($BH$75-$BH$72)/200</f>
        <v>9.5000000000000001E-2</v>
      </c>
    </row>
    <row r="67" spans="1:61" x14ac:dyDescent="0.25">
      <c r="A67">
        <v>66</v>
      </c>
      <c r="B67">
        <v>197.58510899999999</v>
      </c>
      <c r="C67" s="2">
        <v>1</v>
      </c>
      <c r="H67">
        <v>211.173948</v>
      </c>
      <c r="I67" s="3">
        <v>4</v>
      </c>
      <c r="P67">
        <v>2</v>
      </c>
      <c r="Q67" t="str">
        <f t="shared" si="2"/>
        <v>14</v>
      </c>
      <c r="R67">
        <v>4</v>
      </c>
      <c r="X67" t="s">
        <v>278</v>
      </c>
      <c r="Y67" t="s">
        <v>262</v>
      </c>
      <c r="BG67">
        <v>4</v>
      </c>
      <c r="BH67">
        <v>460</v>
      </c>
      <c r="BI67">
        <f>($BH$76-$BH$73)/200</f>
        <v>0.09</v>
      </c>
    </row>
    <row r="68" spans="1:61" x14ac:dyDescent="0.25">
      <c r="A68">
        <v>67</v>
      </c>
      <c r="B68">
        <v>197.58510899999999</v>
      </c>
      <c r="C68" s="2">
        <v>1</v>
      </c>
      <c r="H68">
        <v>211.173948</v>
      </c>
      <c r="I68" s="3">
        <v>4</v>
      </c>
      <c r="P68">
        <v>2</v>
      </c>
      <c r="Q68" t="str">
        <f t="shared" si="2"/>
        <v>14</v>
      </c>
      <c r="R68">
        <v>2</v>
      </c>
      <c r="X68" t="s">
        <v>278</v>
      </c>
      <c r="Y68" t="s">
        <v>259</v>
      </c>
      <c r="BG68">
        <v>2</v>
      </c>
      <c r="BH68">
        <v>466</v>
      </c>
      <c r="BI68">
        <f>($BH$77-$BH$74)/200</f>
        <v>0.105</v>
      </c>
    </row>
    <row r="69" spans="1:61" x14ac:dyDescent="0.25">
      <c r="A69">
        <v>68</v>
      </c>
      <c r="B69">
        <v>197.58510899999999</v>
      </c>
      <c r="C69" s="2">
        <v>1</v>
      </c>
      <c r="H69">
        <v>211.173948</v>
      </c>
      <c r="I69" s="3">
        <v>4</v>
      </c>
      <c r="P69">
        <v>2</v>
      </c>
      <c r="Q69" t="str">
        <f t="shared" si="2"/>
        <v>14</v>
      </c>
      <c r="R69">
        <v>3</v>
      </c>
      <c r="X69" t="s">
        <v>278</v>
      </c>
      <c r="Y69" t="s">
        <v>260</v>
      </c>
      <c r="BG69">
        <v>3</v>
      </c>
      <c r="BH69">
        <v>474</v>
      </c>
      <c r="BI69">
        <f>($BH$78-$BH$75)/200</f>
        <v>8.5000000000000006E-2</v>
      </c>
    </row>
    <row r="70" spans="1:61" x14ac:dyDescent="0.25">
      <c r="A70">
        <v>69</v>
      </c>
      <c r="B70">
        <v>197.58510899999999</v>
      </c>
      <c r="C70" s="2">
        <v>1</v>
      </c>
      <c r="H70">
        <v>211.173948</v>
      </c>
      <c r="I70" s="3">
        <v>4</v>
      </c>
      <c r="P70">
        <v>2</v>
      </c>
      <c r="Q70" t="str">
        <f t="shared" si="2"/>
        <v>14</v>
      </c>
      <c r="R70">
        <v>1</v>
      </c>
      <c r="X70" t="s">
        <v>278</v>
      </c>
      <c r="Y70" t="s">
        <v>261</v>
      </c>
      <c r="AB70" t="s">
        <v>278</v>
      </c>
      <c r="AC70" t="str">
        <f>CONCATENATE($R70,$R71,$R72,$R73)</f>
        <v>1423</v>
      </c>
      <c r="BG70">
        <v>1</v>
      </c>
      <c r="BH70">
        <v>480</v>
      </c>
      <c r="BI70">
        <f>($BH$79-$BH$76)/200</f>
        <v>0.105</v>
      </c>
    </row>
    <row r="71" spans="1:61" x14ac:dyDescent="0.25">
      <c r="A71">
        <v>70</v>
      </c>
      <c r="B71">
        <v>197.58510899999999</v>
      </c>
      <c r="C71" s="2">
        <v>1</v>
      </c>
      <c r="H71">
        <v>211.38246000000001</v>
      </c>
      <c r="I71" s="3">
        <v>4</v>
      </c>
      <c r="P71">
        <v>2</v>
      </c>
      <c r="Q71" t="str">
        <f t="shared" si="2"/>
        <v>14</v>
      </c>
      <c r="R71">
        <v>4</v>
      </c>
      <c r="X71" t="s">
        <v>278</v>
      </c>
      <c r="Y71" t="s">
        <v>262</v>
      </c>
      <c r="BG71">
        <v>4</v>
      </c>
      <c r="BH71">
        <v>485</v>
      </c>
      <c r="BI71">
        <f>($BH$80-$BH$77)/200</f>
        <v>8.5000000000000006E-2</v>
      </c>
    </row>
    <row r="72" spans="1:61" x14ac:dyDescent="0.25">
      <c r="A72">
        <v>71</v>
      </c>
      <c r="B72">
        <v>197.582831</v>
      </c>
      <c r="C72" s="2">
        <v>1</v>
      </c>
      <c r="D72">
        <v>188.367377</v>
      </c>
      <c r="E72" s="4">
        <v>2</v>
      </c>
      <c r="H72">
        <v>211.38246000000001</v>
      </c>
      <c r="I72" s="3">
        <v>4</v>
      </c>
      <c r="P72">
        <v>3</v>
      </c>
      <c r="Q72" t="str">
        <f t="shared" si="2"/>
        <v>124</v>
      </c>
      <c r="R72">
        <v>2</v>
      </c>
      <c r="X72" t="s">
        <v>278</v>
      </c>
      <c r="Y72" t="s">
        <v>259</v>
      </c>
      <c r="BG72">
        <v>2</v>
      </c>
      <c r="BH72">
        <v>491</v>
      </c>
      <c r="BI72">
        <f>($BH$81-$BH$78)/200</f>
        <v>0.13500000000000001</v>
      </c>
    </row>
    <row r="73" spans="1:61" x14ac:dyDescent="0.25">
      <c r="A73">
        <v>72</v>
      </c>
      <c r="D73">
        <v>188.33515500000001</v>
      </c>
      <c r="E73" s="4">
        <v>2</v>
      </c>
      <c r="P73">
        <v>1</v>
      </c>
      <c r="Q73" t="str">
        <f t="shared" si="2"/>
        <v>2</v>
      </c>
      <c r="R73">
        <v>3</v>
      </c>
      <c r="X73" t="s">
        <v>278</v>
      </c>
      <c r="Y73" t="s">
        <v>260</v>
      </c>
      <c r="BG73">
        <v>3</v>
      </c>
      <c r="BH73">
        <v>499</v>
      </c>
      <c r="BI73">
        <f>($BH$82-$BH$79)/200</f>
        <v>0.09</v>
      </c>
    </row>
    <row r="74" spans="1:61" x14ac:dyDescent="0.25">
      <c r="A74">
        <v>73</v>
      </c>
      <c r="D74">
        <v>188.33515500000001</v>
      </c>
      <c r="E74" s="4">
        <v>2</v>
      </c>
      <c r="P74">
        <v>1</v>
      </c>
      <c r="Q74" t="str">
        <f t="shared" si="2"/>
        <v>2</v>
      </c>
      <c r="R74">
        <v>1</v>
      </c>
      <c r="X74" t="s">
        <v>278</v>
      </c>
      <c r="Y74" t="s">
        <v>261</v>
      </c>
      <c r="AB74" t="s">
        <v>278</v>
      </c>
      <c r="AC74" t="str">
        <f>CONCATENATE($R74,$R75,$R76,$R77)</f>
        <v>1423</v>
      </c>
      <c r="BG74">
        <v>1</v>
      </c>
      <c r="BH74">
        <v>502</v>
      </c>
      <c r="BI74">
        <f>($BH$83-$BH$80)/200</f>
        <v>0.13</v>
      </c>
    </row>
    <row r="75" spans="1:61" x14ac:dyDescent="0.25">
      <c r="A75">
        <v>74</v>
      </c>
      <c r="D75">
        <v>188.33515500000001</v>
      </c>
      <c r="E75" s="4">
        <v>2</v>
      </c>
      <c r="P75">
        <v>1</v>
      </c>
      <c r="Q75" t="str">
        <f t="shared" si="2"/>
        <v>2</v>
      </c>
      <c r="R75">
        <v>4</v>
      </c>
      <c r="X75" t="s">
        <v>278</v>
      </c>
      <c r="Y75" t="s">
        <v>262</v>
      </c>
      <c r="BG75">
        <v>4</v>
      </c>
      <c r="BH75">
        <v>510</v>
      </c>
      <c r="BI75">
        <f>($BH$84-$BH$81)/200</f>
        <v>7.0000000000000007E-2</v>
      </c>
    </row>
    <row r="76" spans="1:61" x14ac:dyDescent="0.25">
      <c r="A76">
        <v>75</v>
      </c>
      <c r="D76">
        <v>188.33515500000001</v>
      </c>
      <c r="E76" s="4">
        <v>2</v>
      </c>
      <c r="P76">
        <v>1</v>
      </c>
      <c r="Q76" t="str">
        <f t="shared" si="2"/>
        <v>2</v>
      </c>
      <c r="R76">
        <v>2</v>
      </c>
      <c r="X76" t="s">
        <v>279</v>
      </c>
      <c r="Y76" t="s">
        <v>268</v>
      </c>
      <c r="BG76">
        <v>2</v>
      </c>
      <c r="BH76">
        <v>517</v>
      </c>
      <c r="BI76">
        <f>($BH$85-$BH$82)/200</f>
        <v>0.12</v>
      </c>
    </row>
    <row r="77" spans="1:61" x14ac:dyDescent="0.25">
      <c r="A77">
        <v>76</v>
      </c>
      <c r="D77">
        <v>188.33515500000001</v>
      </c>
      <c r="E77" s="4">
        <v>2</v>
      </c>
      <c r="F77">
        <v>199.269351</v>
      </c>
      <c r="G77" s="5">
        <v>3</v>
      </c>
      <c r="P77">
        <v>2</v>
      </c>
      <c r="Q77" t="str">
        <f t="shared" si="2"/>
        <v>23</v>
      </c>
      <c r="R77">
        <v>3</v>
      </c>
      <c r="X77" t="s">
        <v>281</v>
      </c>
      <c r="Y77" t="s">
        <v>269</v>
      </c>
      <c r="BG77">
        <v>3</v>
      </c>
      <c r="BH77">
        <v>523</v>
      </c>
      <c r="BI77">
        <f>($BH$86-$BH$83)/200</f>
        <v>8.5000000000000006E-2</v>
      </c>
    </row>
    <row r="78" spans="1:61" x14ac:dyDescent="0.25">
      <c r="A78">
        <v>77</v>
      </c>
      <c r="D78">
        <v>188.33515500000001</v>
      </c>
      <c r="E78" s="4">
        <v>2</v>
      </c>
      <c r="F78">
        <v>199.29808700000001</v>
      </c>
      <c r="G78" s="5">
        <v>3</v>
      </c>
      <c r="P78">
        <v>2</v>
      </c>
      <c r="Q78" t="str">
        <f t="shared" si="2"/>
        <v>23</v>
      </c>
      <c r="R78">
        <v>1</v>
      </c>
      <c r="X78" t="s">
        <v>281</v>
      </c>
      <c r="Y78" t="s">
        <v>270</v>
      </c>
      <c r="AB78" t="s">
        <v>278</v>
      </c>
      <c r="AC78" t="str">
        <f>CONCATENATE($R78,$R79,$R80,$R81)</f>
        <v>1423</v>
      </c>
      <c r="BG78">
        <v>1</v>
      </c>
      <c r="BH78">
        <v>527</v>
      </c>
      <c r="BI78">
        <f>($BH$87-$BH$84)/200</f>
        <v>0.1</v>
      </c>
    </row>
    <row r="79" spans="1:61" x14ac:dyDescent="0.25">
      <c r="A79">
        <v>78</v>
      </c>
      <c r="D79">
        <v>188.33515500000001</v>
      </c>
      <c r="E79" s="4">
        <v>2</v>
      </c>
      <c r="F79">
        <v>199.29808700000001</v>
      </c>
      <c r="G79" s="5">
        <v>3</v>
      </c>
      <c r="P79">
        <v>2</v>
      </c>
      <c r="Q79" t="str">
        <f t="shared" si="2"/>
        <v>23</v>
      </c>
      <c r="R79">
        <v>4</v>
      </c>
      <c r="X79" t="s">
        <v>281</v>
      </c>
      <c r="Y79" t="s">
        <v>271</v>
      </c>
      <c r="BG79">
        <v>4</v>
      </c>
      <c r="BH79">
        <v>538</v>
      </c>
      <c r="BI79">
        <f>($BH$88-$BH$85)/200</f>
        <v>7.4999999999999997E-2</v>
      </c>
    </row>
    <row r="80" spans="1:61" x14ac:dyDescent="0.25">
      <c r="A80">
        <v>79</v>
      </c>
      <c r="D80">
        <v>188.33515500000001</v>
      </c>
      <c r="E80" s="4">
        <v>2</v>
      </c>
      <c r="F80">
        <v>199.29808700000001</v>
      </c>
      <c r="G80" s="5">
        <v>3</v>
      </c>
      <c r="H80">
        <v>194.41662100000002</v>
      </c>
      <c r="I80" s="3">
        <v>4</v>
      </c>
      <c r="P80">
        <v>3</v>
      </c>
      <c r="Q80" t="str">
        <f t="shared" si="2"/>
        <v>234</v>
      </c>
      <c r="R80">
        <v>2</v>
      </c>
      <c r="X80" t="s">
        <v>281</v>
      </c>
      <c r="Y80" t="s">
        <v>272</v>
      </c>
      <c r="BG80">
        <v>2</v>
      </c>
      <c r="BH80">
        <v>540</v>
      </c>
      <c r="BI80">
        <f>($BH$89-$BH$86)/200</f>
        <v>0.11</v>
      </c>
    </row>
    <row r="81" spans="1:61" x14ac:dyDescent="0.25">
      <c r="A81">
        <v>80</v>
      </c>
      <c r="D81">
        <v>188.33515500000001</v>
      </c>
      <c r="E81" s="4">
        <v>2</v>
      </c>
      <c r="F81">
        <v>199.29808700000001</v>
      </c>
      <c r="G81" s="5">
        <v>3</v>
      </c>
      <c r="H81">
        <v>194.45288400000001</v>
      </c>
      <c r="I81" s="3">
        <v>4</v>
      </c>
      <c r="P81">
        <v>3</v>
      </c>
      <c r="Q81" t="str">
        <f t="shared" si="2"/>
        <v>234</v>
      </c>
      <c r="R81">
        <v>3</v>
      </c>
      <c r="X81" t="s">
        <v>281</v>
      </c>
      <c r="Y81" t="s">
        <v>269</v>
      </c>
      <c r="BG81">
        <v>3</v>
      </c>
      <c r="BH81">
        <v>554</v>
      </c>
      <c r="BI81">
        <f>($BH$90-$BH$87)/200</f>
        <v>8.5000000000000006E-2</v>
      </c>
    </row>
    <row r="82" spans="1:61" x14ac:dyDescent="0.25">
      <c r="A82">
        <v>81</v>
      </c>
      <c r="D82">
        <v>188.33515500000001</v>
      </c>
      <c r="E82" s="4">
        <v>2</v>
      </c>
      <c r="F82">
        <v>199.29808700000001</v>
      </c>
      <c r="G82" s="5">
        <v>3</v>
      </c>
      <c r="H82">
        <v>194.45288400000001</v>
      </c>
      <c r="I82" s="3">
        <v>4</v>
      </c>
      <c r="P82">
        <v>3</v>
      </c>
      <c r="Q82" t="str">
        <f t="shared" si="2"/>
        <v>234</v>
      </c>
      <c r="R82">
        <v>1</v>
      </c>
      <c r="X82" t="s">
        <v>279</v>
      </c>
      <c r="Y82" t="s">
        <v>273</v>
      </c>
      <c r="BG82">
        <v>1</v>
      </c>
      <c r="BH82">
        <v>556</v>
      </c>
      <c r="BI82">
        <f>($BH$91-$BH$88)/200</f>
        <v>0.115</v>
      </c>
    </row>
    <row r="83" spans="1:61" x14ac:dyDescent="0.25">
      <c r="A83">
        <v>82</v>
      </c>
      <c r="D83">
        <v>188.367377</v>
      </c>
      <c r="E83" s="4">
        <v>2</v>
      </c>
      <c r="F83">
        <v>199.29808700000001</v>
      </c>
      <c r="G83" s="5">
        <v>3</v>
      </c>
      <c r="H83">
        <v>194.45288400000001</v>
      </c>
      <c r="I83" s="3">
        <v>4</v>
      </c>
      <c r="P83">
        <v>3</v>
      </c>
      <c r="Q83" t="str">
        <f t="shared" si="2"/>
        <v>234</v>
      </c>
      <c r="R83">
        <v>4</v>
      </c>
      <c r="X83" t="s">
        <v>282</v>
      </c>
      <c r="Y83" t="s">
        <v>274</v>
      </c>
      <c r="AB83" t="s">
        <v>281</v>
      </c>
      <c r="AC83" t="str">
        <f>CONCATENATE($R83,$R84,$R85,$R86)</f>
        <v>4213</v>
      </c>
      <c r="BG83">
        <v>4</v>
      </c>
      <c r="BH83">
        <v>566</v>
      </c>
      <c r="BI83">
        <f>($BH$92-$BH$89)/200</f>
        <v>7.0000000000000007E-2</v>
      </c>
    </row>
    <row r="84" spans="1:61" x14ac:dyDescent="0.25">
      <c r="A84">
        <v>83</v>
      </c>
      <c r="F84">
        <v>199.29808700000001</v>
      </c>
      <c r="G84" s="5">
        <v>3</v>
      </c>
      <c r="H84">
        <v>194.45288400000001</v>
      </c>
      <c r="I84" s="3">
        <v>4</v>
      </c>
      <c r="P84">
        <v>2</v>
      </c>
      <c r="Q84" t="str">
        <f t="shared" si="2"/>
        <v>34</v>
      </c>
      <c r="R84">
        <v>2</v>
      </c>
      <c r="X84" t="s">
        <v>282</v>
      </c>
      <c r="Y84" t="s">
        <v>275</v>
      </c>
      <c r="BG84">
        <v>2</v>
      </c>
      <c r="BH84">
        <v>568</v>
      </c>
      <c r="BI84">
        <f>($BH$93-$BH$90)/200</f>
        <v>0.14499999999999999</v>
      </c>
    </row>
    <row r="85" spans="1:61" x14ac:dyDescent="0.25">
      <c r="A85">
        <v>84</v>
      </c>
      <c r="F85">
        <v>199.29808700000001</v>
      </c>
      <c r="G85" s="5">
        <v>3</v>
      </c>
      <c r="H85">
        <v>194.45288400000001</v>
      </c>
      <c r="I85" s="3">
        <v>4</v>
      </c>
      <c r="P85">
        <v>2</v>
      </c>
      <c r="Q85" t="str">
        <f t="shared" si="2"/>
        <v>34</v>
      </c>
      <c r="R85">
        <v>1</v>
      </c>
      <c r="X85" t="s">
        <v>282</v>
      </c>
      <c r="Y85" t="s">
        <v>276</v>
      </c>
      <c r="BG85">
        <v>1</v>
      </c>
      <c r="BH85">
        <v>580</v>
      </c>
      <c r="BI85">
        <f>($BH$94-$BH$91)/200</f>
        <v>0.08</v>
      </c>
    </row>
    <row r="86" spans="1:61" x14ac:dyDescent="0.25">
      <c r="A86">
        <v>85</v>
      </c>
      <c r="B86">
        <v>176.998693</v>
      </c>
      <c r="C86" s="2">
        <v>1</v>
      </c>
      <c r="F86">
        <v>199.269351</v>
      </c>
      <c r="G86" s="5">
        <v>3</v>
      </c>
      <c r="H86">
        <v>194.45288400000001</v>
      </c>
      <c r="I86" s="3">
        <v>4</v>
      </c>
      <c r="P86">
        <v>3</v>
      </c>
      <c r="Q86" t="str">
        <f t="shared" si="2"/>
        <v>134</v>
      </c>
      <c r="R86">
        <v>3</v>
      </c>
      <c r="X86" t="s">
        <v>282</v>
      </c>
      <c r="Y86" t="s">
        <v>277</v>
      </c>
      <c r="BG86">
        <v>3</v>
      </c>
      <c r="BH86">
        <v>583</v>
      </c>
      <c r="BI86">
        <f>($BH$95-$BH$92)/200</f>
        <v>0.14000000000000001</v>
      </c>
    </row>
    <row r="87" spans="1:61" x14ac:dyDescent="0.25">
      <c r="A87">
        <v>86</v>
      </c>
      <c r="B87">
        <v>176.98071200000001</v>
      </c>
      <c r="C87" s="2">
        <v>1</v>
      </c>
      <c r="H87">
        <v>194.45288400000001</v>
      </c>
      <c r="I87" s="3">
        <v>4</v>
      </c>
      <c r="P87">
        <v>2</v>
      </c>
      <c r="Q87" t="str">
        <f t="shared" si="2"/>
        <v>14</v>
      </c>
      <c r="R87">
        <v>4</v>
      </c>
      <c r="X87" t="s">
        <v>282</v>
      </c>
      <c r="Y87" t="s">
        <v>274</v>
      </c>
      <c r="AB87" t="s">
        <v>281</v>
      </c>
      <c r="AC87" t="str">
        <f>CONCATENATE($R87,$R88,$R89,$R90)</f>
        <v>4213</v>
      </c>
      <c r="BG87">
        <v>4</v>
      </c>
      <c r="BH87">
        <v>588</v>
      </c>
      <c r="BI87">
        <f>($BH$96-$BH$93)/200</f>
        <v>0.08</v>
      </c>
    </row>
    <row r="88" spans="1:61" x14ac:dyDescent="0.25">
      <c r="A88">
        <v>87</v>
      </c>
      <c r="B88">
        <v>176.98071200000001</v>
      </c>
      <c r="C88" s="2">
        <v>1</v>
      </c>
      <c r="H88">
        <v>194.45288400000001</v>
      </c>
      <c r="I88" s="3">
        <v>4</v>
      </c>
      <c r="P88">
        <v>2</v>
      </c>
      <c r="Q88" t="str">
        <f t="shared" si="2"/>
        <v>14</v>
      </c>
      <c r="R88">
        <v>2</v>
      </c>
      <c r="X88" t="s">
        <v>282</v>
      </c>
      <c r="Y88" t="s">
        <v>275</v>
      </c>
      <c r="BG88">
        <v>2</v>
      </c>
      <c r="BH88">
        <v>595</v>
      </c>
      <c r="BI88">
        <f>($BH$97-$BH$94)/200</f>
        <v>0.125</v>
      </c>
    </row>
    <row r="89" spans="1:61" x14ac:dyDescent="0.25">
      <c r="A89">
        <v>88</v>
      </c>
      <c r="B89">
        <v>176.98071200000001</v>
      </c>
      <c r="C89" s="2">
        <v>1</v>
      </c>
      <c r="H89">
        <v>194.45288400000001</v>
      </c>
      <c r="I89" s="3">
        <v>4</v>
      </c>
      <c r="P89">
        <v>2</v>
      </c>
      <c r="Q89" t="str">
        <f t="shared" si="2"/>
        <v>14</v>
      </c>
      <c r="R89">
        <v>1</v>
      </c>
      <c r="X89" t="s">
        <v>282</v>
      </c>
      <c r="Y89" t="s">
        <v>276</v>
      </c>
      <c r="BG89">
        <v>1</v>
      </c>
      <c r="BH89">
        <v>605</v>
      </c>
      <c r="BI89">
        <f>($BH$98-$BH$95)/200</f>
        <v>9.5000000000000001E-2</v>
      </c>
    </row>
    <row r="90" spans="1:61" x14ac:dyDescent="0.25">
      <c r="A90">
        <v>89</v>
      </c>
      <c r="B90">
        <v>176.98071200000001</v>
      </c>
      <c r="C90" s="2">
        <v>1</v>
      </c>
      <c r="H90">
        <v>194.45288400000001</v>
      </c>
      <c r="I90" s="3">
        <v>4</v>
      </c>
      <c r="P90">
        <v>2</v>
      </c>
      <c r="Q90" t="str">
        <f t="shared" si="2"/>
        <v>14</v>
      </c>
      <c r="R90">
        <v>3</v>
      </c>
      <c r="X90" t="s">
        <v>282</v>
      </c>
      <c r="Y90" t="s">
        <v>277</v>
      </c>
      <c r="BG90">
        <v>3</v>
      </c>
      <c r="BH90">
        <v>605</v>
      </c>
      <c r="BI90">
        <f>($BH$99-$BH$96)/200</f>
        <v>0.11</v>
      </c>
    </row>
    <row r="91" spans="1:61" x14ac:dyDescent="0.25">
      <c r="A91">
        <v>90</v>
      </c>
      <c r="B91">
        <v>176.98071200000001</v>
      </c>
      <c r="C91" s="2">
        <v>1</v>
      </c>
      <c r="H91">
        <v>194.45288400000001</v>
      </c>
      <c r="I91" s="3">
        <v>4</v>
      </c>
      <c r="P91">
        <v>2</v>
      </c>
      <c r="Q91" t="str">
        <f t="shared" si="2"/>
        <v>14</v>
      </c>
      <c r="R91">
        <v>2</v>
      </c>
      <c r="X91" t="s">
        <v>278</v>
      </c>
      <c r="Y91" t="s">
        <v>259</v>
      </c>
      <c r="AB91" t="s">
        <v>282</v>
      </c>
      <c r="AC91" t="str">
        <f>CONCATENATE($R91,$R92,$R93,$R94)</f>
        <v>2413</v>
      </c>
      <c r="BG91">
        <v>2</v>
      </c>
      <c r="BH91">
        <v>618</v>
      </c>
      <c r="BI91">
        <f>($BH$105-$BH$102)/200</f>
        <v>0.115</v>
      </c>
    </row>
    <row r="92" spans="1:61" x14ac:dyDescent="0.25">
      <c r="A92">
        <v>91</v>
      </c>
      <c r="B92">
        <v>176.98071200000001</v>
      </c>
      <c r="C92" s="2">
        <v>1</v>
      </c>
      <c r="H92">
        <v>194.45288400000001</v>
      </c>
      <c r="I92" s="3">
        <v>4</v>
      </c>
      <c r="P92">
        <v>2</v>
      </c>
      <c r="Q92" t="str">
        <f t="shared" si="2"/>
        <v>14</v>
      </c>
      <c r="R92">
        <v>4</v>
      </c>
      <c r="X92" t="s">
        <v>278</v>
      </c>
      <c r="Y92" t="s">
        <v>260</v>
      </c>
      <c r="BG92">
        <v>4</v>
      </c>
      <c r="BH92">
        <v>619</v>
      </c>
      <c r="BI92">
        <f>($BH$106-$BH$103)/200</f>
        <v>0.11</v>
      </c>
    </row>
    <row r="93" spans="1:61" x14ac:dyDescent="0.25">
      <c r="A93">
        <v>92</v>
      </c>
      <c r="B93">
        <v>176.98071200000001</v>
      </c>
      <c r="C93" s="2">
        <v>1</v>
      </c>
      <c r="H93">
        <v>194.45288400000001</v>
      </c>
      <c r="I93" s="3">
        <v>4</v>
      </c>
      <c r="P93">
        <v>2</v>
      </c>
      <c r="Q93" t="str">
        <f t="shared" si="2"/>
        <v>14</v>
      </c>
      <c r="R93">
        <v>1</v>
      </c>
      <c r="X93" t="s">
        <v>278</v>
      </c>
      <c r="Y93" t="s">
        <v>261</v>
      </c>
      <c r="BG93">
        <v>1</v>
      </c>
      <c r="BH93">
        <v>634</v>
      </c>
      <c r="BI93">
        <f>($BH$107-$BH$104)/200</f>
        <v>0.115</v>
      </c>
    </row>
    <row r="94" spans="1:61" x14ac:dyDescent="0.25">
      <c r="A94">
        <v>93</v>
      </c>
      <c r="B94">
        <v>176.98071200000001</v>
      </c>
      <c r="C94" s="2">
        <v>1</v>
      </c>
      <c r="H94">
        <v>194.41662100000002</v>
      </c>
      <c r="I94" s="3">
        <v>4</v>
      </c>
      <c r="P94">
        <v>2</v>
      </c>
      <c r="Q94" t="str">
        <f t="shared" si="2"/>
        <v>14</v>
      </c>
      <c r="R94">
        <v>3</v>
      </c>
      <c r="X94" t="s">
        <v>278</v>
      </c>
      <c r="Y94" t="s">
        <v>262</v>
      </c>
      <c r="BG94">
        <v>3</v>
      </c>
      <c r="BH94">
        <v>634</v>
      </c>
      <c r="BI94">
        <f>($BH$108-$BH$105)/200</f>
        <v>0.12</v>
      </c>
    </row>
    <row r="95" spans="1:61" x14ac:dyDescent="0.25">
      <c r="A95">
        <v>94</v>
      </c>
      <c r="B95">
        <v>176.98071200000001</v>
      </c>
      <c r="C95" s="2">
        <v>1</v>
      </c>
      <c r="P95">
        <v>1</v>
      </c>
      <c r="Q95" t="str">
        <f t="shared" si="2"/>
        <v>1</v>
      </c>
      <c r="R95">
        <v>2</v>
      </c>
      <c r="X95" t="s">
        <v>278</v>
      </c>
      <c r="Y95" t="s">
        <v>259</v>
      </c>
      <c r="AB95" t="s">
        <v>282</v>
      </c>
      <c r="AC95" t="str">
        <f>CONCATENATE($R95,$R96,$R97,$R98)</f>
        <v>2413</v>
      </c>
      <c r="BG95">
        <v>2</v>
      </c>
      <c r="BH95">
        <v>647</v>
      </c>
      <c r="BI95">
        <f>($BH$109-$BH$106)/200</f>
        <v>0.105</v>
      </c>
    </row>
    <row r="96" spans="1:61" x14ac:dyDescent="0.25">
      <c r="A96">
        <v>95</v>
      </c>
      <c r="B96">
        <v>176.98071200000001</v>
      </c>
      <c r="C96" s="2">
        <v>1</v>
      </c>
      <c r="D96">
        <v>169.33919800000001</v>
      </c>
      <c r="E96" s="4">
        <v>2</v>
      </c>
      <c r="P96">
        <v>2</v>
      </c>
      <c r="Q96" t="str">
        <f t="shared" si="2"/>
        <v>12</v>
      </c>
      <c r="R96">
        <v>4</v>
      </c>
      <c r="X96" t="s">
        <v>278</v>
      </c>
      <c r="Y96" t="s">
        <v>260</v>
      </c>
      <c r="BG96">
        <v>4</v>
      </c>
      <c r="BH96">
        <v>650</v>
      </c>
      <c r="BI96">
        <f>($BH$110-$BH$107)/200</f>
        <v>0.12</v>
      </c>
    </row>
    <row r="97" spans="1:61" x14ac:dyDescent="0.25">
      <c r="A97">
        <v>96</v>
      </c>
      <c r="B97">
        <v>176.98071200000001</v>
      </c>
      <c r="C97" s="2">
        <v>1</v>
      </c>
      <c r="D97">
        <v>169.34581300000002</v>
      </c>
      <c r="E97" s="4">
        <v>2</v>
      </c>
      <c r="F97">
        <v>182.50793400000001</v>
      </c>
      <c r="G97" s="5">
        <v>3</v>
      </c>
      <c r="P97">
        <v>3</v>
      </c>
      <c r="Q97" t="str">
        <f t="shared" si="2"/>
        <v>123</v>
      </c>
      <c r="R97">
        <v>1</v>
      </c>
      <c r="X97" t="s">
        <v>278</v>
      </c>
      <c r="Y97" t="s">
        <v>261</v>
      </c>
      <c r="BG97">
        <v>1</v>
      </c>
      <c r="BH97">
        <v>659</v>
      </c>
      <c r="BI97">
        <f>($BH$111-$BH$108)/200</f>
        <v>9.5000000000000001E-2</v>
      </c>
    </row>
    <row r="98" spans="1:61" x14ac:dyDescent="0.25">
      <c r="A98">
        <v>97</v>
      </c>
      <c r="B98">
        <v>176.998693</v>
      </c>
      <c r="C98" s="2">
        <v>1</v>
      </c>
      <c r="D98">
        <v>169.34581300000002</v>
      </c>
      <c r="E98" s="4">
        <v>2</v>
      </c>
      <c r="F98">
        <v>182.51111500000002</v>
      </c>
      <c r="G98" s="5">
        <v>3</v>
      </c>
      <c r="P98">
        <v>3</v>
      </c>
      <c r="Q98" t="str">
        <f t="shared" si="2"/>
        <v>123</v>
      </c>
      <c r="R98">
        <v>3</v>
      </c>
      <c r="X98" t="s">
        <v>278</v>
      </c>
      <c r="Y98" t="s">
        <v>262</v>
      </c>
      <c r="BG98">
        <v>3</v>
      </c>
      <c r="BH98">
        <v>666</v>
      </c>
      <c r="BI98">
        <f>($BH$112-$BH$109)/200</f>
        <v>0.1</v>
      </c>
    </row>
    <row r="99" spans="1:61" x14ac:dyDescent="0.25">
      <c r="A99">
        <v>98</v>
      </c>
      <c r="D99">
        <v>169.34581300000002</v>
      </c>
      <c r="E99" s="4">
        <v>2</v>
      </c>
      <c r="F99">
        <v>182.51111500000002</v>
      </c>
      <c r="G99" s="5">
        <v>3</v>
      </c>
      <c r="P99">
        <v>2</v>
      </c>
      <c r="Q99" t="str">
        <f t="shared" si="2"/>
        <v>23</v>
      </c>
      <c r="R99">
        <v>2</v>
      </c>
      <c r="X99" t="s">
        <v>278</v>
      </c>
      <c r="Y99" t="s">
        <v>259</v>
      </c>
      <c r="BG99">
        <v>2</v>
      </c>
      <c r="BH99">
        <v>672</v>
      </c>
      <c r="BI99">
        <f>($BH$113-$BH$110)/200</f>
        <v>9.5000000000000001E-2</v>
      </c>
    </row>
    <row r="100" spans="1:61" x14ac:dyDescent="0.25">
      <c r="A100">
        <v>99</v>
      </c>
      <c r="D100">
        <v>169.34581300000002</v>
      </c>
      <c r="E100" s="4">
        <v>2</v>
      </c>
      <c r="F100">
        <v>182.51111500000002</v>
      </c>
      <c r="G100" s="5">
        <v>3</v>
      </c>
      <c r="P100">
        <v>2</v>
      </c>
      <c r="Q100" t="str">
        <f t="shared" si="2"/>
        <v>23</v>
      </c>
      <c r="R100" t="s">
        <v>22</v>
      </c>
      <c r="X100" t="s">
        <v>278</v>
      </c>
      <c r="Y100" t="s">
        <v>260</v>
      </c>
      <c r="BG100" t="s">
        <v>22</v>
      </c>
      <c r="BH100">
        <v>675</v>
      </c>
      <c r="BI100">
        <f>($BH$114-$BH$111)/200</f>
        <v>0.11</v>
      </c>
    </row>
    <row r="101" spans="1:61" x14ac:dyDescent="0.25">
      <c r="A101">
        <v>100</v>
      </c>
      <c r="D101">
        <v>169.34581300000002</v>
      </c>
      <c r="E101" s="4">
        <v>2</v>
      </c>
      <c r="F101">
        <v>182.51111500000002</v>
      </c>
      <c r="G101" s="5">
        <v>3</v>
      </c>
      <c r="P101">
        <v>2</v>
      </c>
      <c r="Q101" t="str">
        <f t="shared" si="2"/>
        <v>23</v>
      </c>
      <c r="R101" t="s">
        <v>22</v>
      </c>
      <c r="X101" t="s">
        <v>278</v>
      </c>
      <c r="Y101" t="s">
        <v>261</v>
      </c>
      <c r="BG101" t="s">
        <v>22</v>
      </c>
      <c r="BH101">
        <v>739</v>
      </c>
      <c r="BI101">
        <f>($BH$115-$BH$112)/200</f>
        <v>0.08</v>
      </c>
    </row>
    <row r="102" spans="1:61" x14ac:dyDescent="0.25">
      <c r="A102">
        <v>101</v>
      </c>
      <c r="D102">
        <v>169.34581300000002</v>
      </c>
      <c r="E102" s="4">
        <v>2</v>
      </c>
      <c r="F102">
        <v>182.51111500000002</v>
      </c>
      <c r="G102" s="5">
        <v>3</v>
      </c>
      <c r="P102">
        <v>2</v>
      </c>
      <c r="Q102" t="str">
        <f t="shared" si="2"/>
        <v>23</v>
      </c>
      <c r="R102">
        <v>1</v>
      </c>
      <c r="X102" t="s">
        <v>278</v>
      </c>
      <c r="Y102" t="s">
        <v>262</v>
      </c>
      <c r="AB102" t="s">
        <v>278</v>
      </c>
      <c r="AC102" t="str">
        <f>CONCATENATE($R102,$R103,$R104,$R105)</f>
        <v>1423</v>
      </c>
      <c r="BG102">
        <v>1</v>
      </c>
      <c r="BH102">
        <v>740</v>
      </c>
      <c r="BI102">
        <f>($BH$116-$BH$113)/200</f>
        <v>0.1</v>
      </c>
    </row>
    <row r="103" spans="1:61" x14ac:dyDescent="0.25">
      <c r="A103">
        <v>102</v>
      </c>
      <c r="D103">
        <v>169.34581300000002</v>
      </c>
      <c r="E103" s="4">
        <v>2</v>
      </c>
      <c r="F103">
        <v>182.51111500000002</v>
      </c>
      <c r="G103" s="5">
        <v>3</v>
      </c>
      <c r="P103">
        <v>2</v>
      </c>
      <c r="Q103" t="str">
        <f t="shared" si="2"/>
        <v>23</v>
      </c>
      <c r="R103">
        <v>4</v>
      </c>
      <c r="X103" t="s">
        <v>278</v>
      </c>
      <c r="Y103" t="s">
        <v>259</v>
      </c>
      <c r="BG103">
        <v>4</v>
      </c>
      <c r="BH103">
        <v>750</v>
      </c>
      <c r="BI103">
        <f>($BH$117-$BH$114)/200</f>
        <v>0.09</v>
      </c>
    </row>
    <row r="104" spans="1:61" x14ac:dyDescent="0.25">
      <c r="A104">
        <v>103</v>
      </c>
      <c r="D104">
        <v>169.34581300000002</v>
      </c>
      <c r="E104" s="4">
        <v>2</v>
      </c>
      <c r="F104">
        <v>182.51111500000002</v>
      </c>
      <c r="G104" s="5">
        <v>3</v>
      </c>
      <c r="P104">
        <v>2</v>
      </c>
      <c r="Q104" t="str">
        <f t="shared" si="2"/>
        <v>23</v>
      </c>
      <c r="R104">
        <v>2</v>
      </c>
      <c r="X104" t="s">
        <v>278</v>
      </c>
      <c r="Y104" t="s">
        <v>260</v>
      </c>
      <c r="BG104">
        <v>2</v>
      </c>
      <c r="BH104">
        <v>755</v>
      </c>
      <c r="BI104">
        <f>($BH$118-$BH$115)/200</f>
        <v>0.12</v>
      </c>
    </row>
    <row r="105" spans="1:61" x14ac:dyDescent="0.25">
      <c r="A105">
        <v>104</v>
      </c>
      <c r="D105">
        <v>169.34581300000002</v>
      </c>
      <c r="E105" s="4">
        <v>2</v>
      </c>
      <c r="F105">
        <v>182.51111500000002</v>
      </c>
      <c r="G105" s="5">
        <v>3</v>
      </c>
      <c r="P105">
        <v>2</v>
      </c>
      <c r="Q105" t="str">
        <f t="shared" si="2"/>
        <v>23</v>
      </c>
      <c r="R105">
        <v>3</v>
      </c>
      <c r="X105" t="s">
        <v>278</v>
      </c>
      <c r="Y105" t="s">
        <v>261</v>
      </c>
      <c r="BG105">
        <v>3</v>
      </c>
      <c r="BH105">
        <v>763</v>
      </c>
      <c r="BI105">
        <f>($BH$119-$BH$116)/200</f>
        <v>6.5000000000000002E-2</v>
      </c>
    </row>
    <row r="106" spans="1:61" x14ac:dyDescent="0.25">
      <c r="A106">
        <v>105</v>
      </c>
      <c r="D106">
        <v>169.34581300000002</v>
      </c>
      <c r="E106" s="4">
        <v>2</v>
      </c>
      <c r="F106">
        <v>182.51111500000002</v>
      </c>
      <c r="G106" s="5">
        <v>3</v>
      </c>
      <c r="P106">
        <v>2</v>
      </c>
      <c r="Q106" t="str">
        <f t="shared" si="2"/>
        <v>23</v>
      </c>
      <c r="R106">
        <v>1</v>
      </c>
      <c r="X106" t="s">
        <v>278</v>
      </c>
      <c r="Y106" t="s">
        <v>262</v>
      </c>
      <c r="AB106" t="s">
        <v>278</v>
      </c>
      <c r="AC106" t="str">
        <f>CONCATENATE($R106,$R107,$R108,$R109)</f>
        <v>1423</v>
      </c>
      <c r="BG106">
        <v>1</v>
      </c>
      <c r="BH106">
        <v>772</v>
      </c>
      <c r="BI106">
        <f>($BH$120-$BH$117)/200</f>
        <v>0.1</v>
      </c>
    </row>
    <row r="107" spans="1:61" x14ac:dyDescent="0.25">
      <c r="A107">
        <v>106</v>
      </c>
      <c r="D107">
        <v>169.33919800000001</v>
      </c>
      <c r="E107" s="4">
        <v>2</v>
      </c>
      <c r="F107">
        <v>182.51111500000002</v>
      </c>
      <c r="G107" s="5">
        <v>3</v>
      </c>
      <c r="P107">
        <v>2</v>
      </c>
      <c r="Q107" t="str">
        <f t="shared" si="2"/>
        <v>23</v>
      </c>
      <c r="R107">
        <v>4</v>
      </c>
      <c r="X107" t="s">
        <v>278</v>
      </c>
      <c r="Y107" t="s">
        <v>259</v>
      </c>
      <c r="BG107">
        <v>4</v>
      </c>
      <c r="BH107">
        <v>778</v>
      </c>
      <c r="BI107">
        <f>($BH$121-$BH$118)/200</f>
        <v>0.08</v>
      </c>
    </row>
    <row r="108" spans="1:61" x14ac:dyDescent="0.25">
      <c r="A108">
        <v>107</v>
      </c>
      <c r="B108">
        <v>160.988338</v>
      </c>
      <c r="C108" s="2">
        <v>1</v>
      </c>
      <c r="F108">
        <v>182.51111500000002</v>
      </c>
      <c r="G108" s="5">
        <v>3</v>
      </c>
      <c r="P108">
        <v>2</v>
      </c>
      <c r="Q108" t="str">
        <f t="shared" si="2"/>
        <v>13</v>
      </c>
      <c r="R108">
        <v>2</v>
      </c>
      <c r="X108" t="s">
        <v>278</v>
      </c>
      <c r="Y108" t="s">
        <v>260</v>
      </c>
      <c r="BG108">
        <v>2</v>
      </c>
      <c r="BH108">
        <v>787</v>
      </c>
      <c r="BI108">
        <f>($BH$122-$BH$119)/200</f>
        <v>0.125</v>
      </c>
    </row>
    <row r="109" spans="1:61" x14ac:dyDescent="0.25">
      <c r="A109">
        <v>108</v>
      </c>
      <c r="B109">
        <v>160.92783400000002</v>
      </c>
      <c r="C109" s="2">
        <v>1</v>
      </c>
      <c r="F109">
        <v>182.50793400000001</v>
      </c>
      <c r="G109" s="5">
        <v>3</v>
      </c>
      <c r="P109">
        <v>2</v>
      </c>
      <c r="Q109" t="str">
        <f t="shared" si="2"/>
        <v>13</v>
      </c>
      <c r="R109">
        <v>3</v>
      </c>
      <c r="X109" t="s">
        <v>278</v>
      </c>
      <c r="Y109" t="s">
        <v>261</v>
      </c>
      <c r="BG109">
        <v>3</v>
      </c>
      <c r="BH109">
        <v>793</v>
      </c>
      <c r="BI109">
        <f>($BH$123-$BH$120)/200</f>
        <v>8.5000000000000006E-2</v>
      </c>
    </row>
    <row r="110" spans="1:61" x14ac:dyDescent="0.25">
      <c r="A110">
        <v>109</v>
      </c>
      <c r="B110">
        <v>160.92783400000002</v>
      </c>
      <c r="C110" s="2">
        <v>1</v>
      </c>
      <c r="H110">
        <v>171.74086299999999</v>
      </c>
      <c r="I110" s="3">
        <v>4</v>
      </c>
      <c r="P110">
        <v>2</v>
      </c>
      <c r="Q110" t="str">
        <f t="shared" si="2"/>
        <v>14</v>
      </c>
      <c r="R110">
        <v>1</v>
      </c>
      <c r="X110" t="s">
        <v>278</v>
      </c>
      <c r="Y110" t="s">
        <v>262</v>
      </c>
      <c r="AB110" t="s">
        <v>278</v>
      </c>
      <c r="AC110" t="str">
        <f>CONCATENATE($R110,$R111,$R112,$R113)</f>
        <v>1423</v>
      </c>
      <c r="BG110">
        <v>1</v>
      </c>
      <c r="BH110">
        <v>802</v>
      </c>
      <c r="BI110">
        <f>($BH$124-$BH$121)/200</f>
        <v>0.125</v>
      </c>
    </row>
    <row r="111" spans="1:61" x14ac:dyDescent="0.25">
      <c r="A111">
        <v>110</v>
      </c>
      <c r="B111">
        <v>160.92783400000002</v>
      </c>
      <c r="C111" s="2">
        <v>1</v>
      </c>
      <c r="H111">
        <v>171.597127</v>
      </c>
      <c r="I111" s="3">
        <v>4</v>
      </c>
      <c r="P111">
        <v>2</v>
      </c>
      <c r="Q111" t="str">
        <f t="shared" si="2"/>
        <v>14</v>
      </c>
      <c r="R111">
        <v>4</v>
      </c>
      <c r="X111" t="s">
        <v>278</v>
      </c>
      <c r="Y111" t="s">
        <v>259</v>
      </c>
      <c r="BG111">
        <v>4</v>
      </c>
      <c r="BH111">
        <v>806</v>
      </c>
      <c r="BI111">
        <f>($BH$125-$BH$122)/200</f>
        <v>0.1</v>
      </c>
    </row>
    <row r="112" spans="1:61" x14ac:dyDescent="0.25">
      <c r="A112">
        <v>111</v>
      </c>
      <c r="B112">
        <v>160.92783400000002</v>
      </c>
      <c r="C112" s="2">
        <v>1</v>
      </c>
      <c r="H112">
        <v>171.597127</v>
      </c>
      <c r="I112" s="3">
        <v>4</v>
      </c>
      <c r="P112">
        <v>2</v>
      </c>
      <c r="Q112" t="str">
        <f t="shared" si="2"/>
        <v>14</v>
      </c>
      <c r="R112">
        <v>2</v>
      </c>
      <c r="X112" t="s">
        <v>278</v>
      </c>
      <c r="Y112" t="s">
        <v>260</v>
      </c>
      <c r="BG112">
        <v>2</v>
      </c>
      <c r="BH112">
        <v>813</v>
      </c>
      <c r="BI112">
        <f>($BH$126-$BH$123)/200</f>
        <v>0.125</v>
      </c>
    </row>
    <row r="113" spans="1:61" x14ac:dyDescent="0.25">
      <c r="A113">
        <v>112</v>
      </c>
      <c r="B113">
        <v>160.92783400000002</v>
      </c>
      <c r="C113" s="2">
        <v>1</v>
      </c>
      <c r="H113">
        <v>171.597127</v>
      </c>
      <c r="I113" s="3">
        <v>4</v>
      </c>
      <c r="P113">
        <v>2</v>
      </c>
      <c r="Q113" t="str">
        <f t="shared" si="2"/>
        <v>14</v>
      </c>
      <c r="R113">
        <v>3</v>
      </c>
      <c r="X113" t="s">
        <v>278</v>
      </c>
      <c r="Y113" t="s">
        <v>261</v>
      </c>
      <c r="BG113">
        <v>3</v>
      </c>
      <c r="BH113">
        <v>821</v>
      </c>
      <c r="BI113">
        <f>($BH$127-$BH$124)/200</f>
        <v>8.5000000000000006E-2</v>
      </c>
    </row>
    <row r="114" spans="1:61" x14ac:dyDescent="0.25">
      <c r="A114">
        <v>113</v>
      </c>
      <c r="B114">
        <v>160.92783400000002</v>
      </c>
      <c r="C114" s="2">
        <v>1</v>
      </c>
      <c r="H114">
        <v>171.597127</v>
      </c>
      <c r="I114" s="3">
        <v>4</v>
      </c>
      <c r="P114">
        <v>2</v>
      </c>
      <c r="Q114" t="str">
        <f t="shared" si="2"/>
        <v>14</v>
      </c>
      <c r="R114">
        <v>1</v>
      </c>
      <c r="X114" t="s">
        <v>278</v>
      </c>
      <c r="Y114" t="s">
        <v>262</v>
      </c>
      <c r="AB114" t="s">
        <v>278</v>
      </c>
      <c r="AC114" t="str">
        <f>CONCATENATE($R114,$R115,$R116,$R117)</f>
        <v>1423</v>
      </c>
      <c r="BG114">
        <v>1</v>
      </c>
      <c r="BH114">
        <v>828</v>
      </c>
      <c r="BI114">
        <f>($BH$128-$BH$125)/200</f>
        <v>0.115</v>
      </c>
    </row>
    <row r="115" spans="1:61" x14ac:dyDescent="0.25">
      <c r="A115">
        <v>114</v>
      </c>
      <c r="B115">
        <v>160.92783400000002</v>
      </c>
      <c r="C115" s="2">
        <v>1</v>
      </c>
      <c r="H115">
        <v>171.597127</v>
      </c>
      <c r="I115" s="3">
        <v>4</v>
      </c>
      <c r="P115">
        <v>2</v>
      </c>
      <c r="Q115" t="str">
        <f t="shared" si="2"/>
        <v>14</v>
      </c>
      <c r="R115">
        <v>4</v>
      </c>
      <c r="X115" t="s">
        <v>278</v>
      </c>
      <c r="Y115" t="s">
        <v>259</v>
      </c>
      <c r="BG115">
        <v>4</v>
      </c>
      <c r="BH115">
        <v>829</v>
      </c>
      <c r="BI115">
        <f>($BH$129-$BH$126)/200</f>
        <v>9.5000000000000001E-2</v>
      </c>
    </row>
    <row r="116" spans="1:61" x14ac:dyDescent="0.25">
      <c r="A116">
        <v>115</v>
      </c>
      <c r="B116">
        <v>160.92783400000002</v>
      </c>
      <c r="C116" s="2">
        <v>1</v>
      </c>
      <c r="H116">
        <v>171.597127</v>
      </c>
      <c r="I116" s="3">
        <v>4</v>
      </c>
      <c r="P116">
        <v>2</v>
      </c>
      <c r="Q116" t="str">
        <f t="shared" si="2"/>
        <v>14</v>
      </c>
      <c r="R116">
        <v>2</v>
      </c>
      <c r="X116" t="s">
        <v>278</v>
      </c>
      <c r="Y116" t="s">
        <v>260</v>
      </c>
      <c r="BG116">
        <v>2</v>
      </c>
      <c r="BH116">
        <v>841</v>
      </c>
      <c r="BI116">
        <f>($BH$130-$BH$127)/200</f>
        <v>0.125</v>
      </c>
    </row>
    <row r="117" spans="1:61" x14ac:dyDescent="0.25">
      <c r="A117">
        <v>116</v>
      </c>
      <c r="B117">
        <v>160.92783400000002</v>
      </c>
      <c r="C117" s="2">
        <v>1</v>
      </c>
      <c r="H117">
        <v>171.597127</v>
      </c>
      <c r="I117" s="3">
        <v>4</v>
      </c>
      <c r="P117">
        <v>2</v>
      </c>
      <c r="Q117" t="str">
        <f t="shared" si="2"/>
        <v>14</v>
      </c>
      <c r="R117">
        <v>3</v>
      </c>
      <c r="X117" t="s">
        <v>278</v>
      </c>
      <c r="Y117" t="s">
        <v>261</v>
      </c>
      <c r="BG117">
        <v>3</v>
      </c>
      <c r="BH117">
        <v>846</v>
      </c>
      <c r="BI117">
        <f>($BH$131-$BH$128)/200</f>
        <v>8.5000000000000006E-2</v>
      </c>
    </row>
    <row r="118" spans="1:61" x14ac:dyDescent="0.25">
      <c r="A118">
        <v>117</v>
      </c>
      <c r="B118">
        <v>160.92783400000002</v>
      </c>
      <c r="C118" s="2">
        <v>1</v>
      </c>
      <c r="H118">
        <v>171.597127</v>
      </c>
      <c r="I118" s="3">
        <v>4</v>
      </c>
      <c r="P118">
        <v>2</v>
      </c>
      <c r="Q118" t="str">
        <f t="shared" si="2"/>
        <v>14</v>
      </c>
      <c r="R118">
        <v>1</v>
      </c>
      <c r="X118" t="s">
        <v>278</v>
      </c>
      <c r="Y118" t="s">
        <v>262</v>
      </c>
      <c r="AB118" t="s">
        <v>278</v>
      </c>
      <c r="AC118" t="str">
        <f>CONCATENATE($R118,$R119,$R120,$R121)</f>
        <v>1423</v>
      </c>
      <c r="BG118">
        <v>1</v>
      </c>
      <c r="BH118">
        <v>853</v>
      </c>
      <c r="BI118">
        <f>($BH$132-$BH$129)/200</f>
        <v>0.115</v>
      </c>
    </row>
    <row r="119" spans="1:61" x14ac:dyDescent="0.25">
      <c r="A119">
        <v>118</v>
      </c>
      <c r="B119">
        <v>160.92783400000002</v>
      </c>
      <c r="C119" s="2">
        <v>1</v>
      </c>
      <c r="H119">
        <v>171.74086299999999</v>
      </c>
      <c r="I119" s="3">
        <v>4</v>
      </c>
      <c r="P119">
        <v>2</v>
      </c>
      <c r="Q119" t="str">
        <f t="shared" si="2"/>
        <v>14</v>
      </c>
      <c r="R119">
        <v>4</v>
      </c>
      <c r="X119" t="s">
        <v>278</v>
      </c>
      <c r="Y119" t="s">
        <v>259</v>
      </c>
      <c r="BG119">
        <v>4</v>
      </c>
      <c r="BH119">
        <v>854</v>
      </c>
      <c r="BI119">
        <f>($BH$133-$BH$130)/200</f>
        <v>9.5000000000000001E-2</v>
      </c>
    </row>
    <row r="120" spans="1:61" x14ac:dyDescent="0.25">
      <c r="A120">
        <v>119</v>
      </c>
      <c r="B120">
        <v>160.988338</v>
      </c>
      <c r="C120" s="2">
        <v>1</v>
      </c>
      <c r="H120">
        <v>171.74086299999999</v>
      </c>
      <c r="I120" s="3">
        <v>4</v>
      </c>
      <c r="P120">
        <v>2</v>
      </c>
      <c r="Q120" t="str">
        <f t="shared" si="2"/>
        <v>14</v>
      </c>
      <c r="R120">
        <v>2</v>
      </c>
      <c r="X120" t="s">
        <v>278</v>
      </c>
      <c r="Y120" t="s">
        <v>260</v>
      </c>
      <c r="BG120">
        <v>2</v>
      </c>
      <c r="BH120">
        <v>866</v>
      </c>
      <c r="BI120">
        <f>($BH$134-$BH$131)/200</f>
        <v>0.12</v>
      </c>
    </row>
    <row r="121" spans="1:61" x14ac:dyDescent="0.25">
      <c r="A121">
        <v>120</v>
      </c>
      <c r="P121">
        <v>0</v>
      </c>
      <c r="Q121" t="str">
        <f t="shared" si="2"/>
        <v/>
      </c>
      <c r="R121">
        <v>3</v>
      </c>
      <c r="X121" t="s">
        <v>278</v>
      </c>
      <c r="Y121" t="s">
        <v>261</v>
      </c>
      <c r="BG121">
        <v>3</v>
      </c>
      <c r="BH121">
        <v>869</v>
      </c>
      <c r="BI121">
        <f>($BH$135-$BH$132)/200</f>
        <v>8.5000000000000006E-2</v>
      </c>
    </row>
    <row r="122" spans="1:61" x14ac:dyDescent="0.25">
      <c r="A122">
        <v>121</v>
      </c>
      <c r="D122">
        <v>153.422076</v>
      </c>
      <c r="E122" s="4">
        <v>2</v>
      </c>
      <c r="F122">
        <v>162.294196</v>
      </c>
      <c r="G122" s="5">
        <v>3</v>
      </c>
      <c r="P122">
        <v>2</v>
      </c>
      <c r="Q122" t="str">
        <f t="shared" si="2"/>
        <v>23</v>
      </c>
      <c r="R122">
        <v>1</v>
      </c>
      <c r="X122" t="s">
        <v>278</v>
      </c>
      <c r="Y122" t="s">
        <v>262</v>
      </c>
      <c r="AB122" t="s">
        <v>278</v>
      </c>
      <c r="AC122" t="str">
        <f>CONCATENATE($R122,$R123,$R124,$R125)</f>
        <v>1423</v>
      </c>
      <c r="BG122">
        <v>1</v>
      </c>
      <c r="BH122">
        <v>879</v>
      </c>
      <c r="BI122">
        <f>($BH$136-$BH$133)/200</f>
        <v>0.115</v>
      </c>
    </row>
    <row r="123" spans="1:61" x14ac:dyDescent="0.25">
      <c r="A123">
        <v>122</v>
      </c>
      <c r="D123">
        <v>153.439753</v>
      </c>
      <c r="E123" s="4">
        <v>2</v>
      </c>
      <c r="F123">
        <v>162.24924800000002</v>
      </c>
      <c r="G123" s="5">
        <v>3</v>
      </c>
      <c r="P123">
        <v>2</v>
      </c>
      <c r="Q123" t="str">
        <f t="shared" si="2"/>
        <v>23</v>
      </c>
      <c r="R123">
        <v>4</v>
      </c>
      <c r="X123" t="s">
        <v>278</v>
      </c>
      <c r="Y123" t="s">
        <v>259</v>
      </c>
      <c r="BG123">
        <v>4</v>
      </c>
      <c r="BH123">
        <v>883</v>
      </c>
      <c r="BI123">
        <f>($BH$137-$BH$134)/200</f>
        <v>9.5000000000000001E-2</v>
      </c>
    </row>
    <row r="124" spans="1:61" x14ac:dyDescent="0.25">
      <c r="A124">
        <v>123</v>
      </c>
      <c r="D124">
        <v>153.439753</v>
      </c>
      <c r="E124" s="4">
        <v>2</v>
      </c>
      <c r="F124">
        <v>162.24924800000002</v>
      </c>
      <c r="G124" s="5">
        <v>3</v>
      </c>
      <c r="P124">
        <v>2</v>
      </c>
      <c r="Q124" t="str">
        <f t="shared" si="2"/>
        <v>23</v>
      </c>
      <c r="R124">
        <v>2</v>
      </c>
      <c r="X124" t="s">
        <v>278</v>
      </c>
      <c r="Y124" t="s">
        <v>260</v>
      </c>
      <c r="BG124">
        <v>2</v>
      </c>
      <c r="BH124">
        <v>894</v>
      </c>
      <c r="BI124">
        <f>($BH$138-$BH$135)/200</f>
        <v>0.12</v>
      </c>
    </row>
    <row r="125" spans="1:61" x14ac:dyDescent="0.25">
      <c r="A125">
        <v>124</v>
      </c>
      <c r="D125">
        <v>153.439753</v>
      </c>
      <c r="E125" s="4">
        <v>2</v>
      </c>
      <c r="F125">
        <v>162.24924800000002</v>
      </c>
      <c r="G125" s="5">
        <v>3</v>
      </c>
      <c r="P125">
        <v>2</v>
      </c>
      <c r="Q125" t="str">
        <f t="shared" si="2"/>
        <v>23</v>
      </c>
      <c r="R125">
        <v>3</v>
      </c>
      <c r="X125" t="s">
        <v>278</v>
      </c>
      <c r="Y125" t="s">
        <v>261</v>
      </c>
      <c r="BG125">
        <v>3</v>
      </c>
      <c r="BH125">
        <v>899</v>
      </c>
      <c r="BI125">
        <f>($BH$139-$BH$136)/200</f>
        <v>0.09</v>
      </c>
    </row>
    <row r="126" spans="1:61" x14ac:dyDescent="0.25">
      <c r="A126">
        <v>125</v>
      </c>
      <c r="D126">
        <v>153.439753</v>
      </c>
      <c r="E126" s="4">
        <v>2</v>
      </c>
      <c r="F126">
        <v>162.24924800000002</v>
      </c>
      <c r="G126" s="5">
        <v>3</v>
      </c>
      <c r="P126">
        <v>2</v>
      </c>
      <c r="Q126" t="str">
        <f t="shared" si="2"/>
        <v>23</v>
      </c>
      <c r="R126">
        <v>1</v>
      </c>
      <c r="X126" t="s">
        <v>278</v>
      </c>
      <c r="Y126" t="s">
        <v>262</v>
      </c>
      <c r="AB126" t="s">
        <v>278</v>
      </c>
      <c r="AC126" t="str">
        <f>CONCATENATE($R126,$R127,$R128,$R129)</f>
        <v>1423</v>
      </c>
      <c r="BG126">
        <v>1</v>
      </c>
      <c r="BH126">
        <v>908</v>
      </c>
      <c r="BI126">
        <f>($BH$140-$BH$137)/200</f>
        <v>0.12</v>
      </c>
    </row>
    <row r="127" spans="1:61" x14ac:dyDescent="0.25">
      <c r="A127">
        <v>126</v>
      </c>
      <c r="D127">
        <v>153.439753</v>
      </c>
      <c r="E127" s="4">
        <v>2</v>
      </c>
      <c r="F127">
        <v>162.24924800000002</v>
      </c>
      <c r="G127" s="5">
        <v>3</v>
      </c>
      <c r="P127">
        <v>2</v>
      </c>
      <c r="Q127" t="str">
        <f t="shared" si="2"/>
        <v>23</v>
      </c>
      <c r="R127">
        <v>4</v>
      </c>
      <c r="X127" t="s">
        <v>278</v>
      </c>
      <c r="Y127" t="s">
        <v>259</v>
      </c>
      <c r="BG127">
        <v>4</v>
      </c>
      <c r="BH127">
        <v>911</v>
      </c>
      <c r="BI127">
        <f>($BH$141-$BH$138)/200</f>
        <v>0.115</v>
      </c>
    </row>
    <row r="128" spans="1:61" x14ac:dyDescent="0.25">
      <c r="A128">
        <v>127</v>
      </c>
      <c r="D128">
        <v>153.439753</v>
      </c>
      <c r="E128" s="4">
        <v>2</v>
      </c>
      <c r="F128">
        <v>162.24924800000002</v>
      </c>
      <c r="G128" s="5">
        <v>3</v>
      </c>
      <c r="P128">
        <v>2</v>
      </c>
      <c r="Q128" t="str">
        <f t="shared" si="2"/>
        <v>23</v>
      </c>
      <c r="R128">
        <v>2</v>
      </c>
      <c r="X128" t="s">
        <v>278</v>
      </c>
      <c r="Y128" t="s">
        <v>260</v>
      </c>
      <c r="BG128">
        <v>2</v>
      </c>
      <c r="BH128">
        <v>922</v>
      </c>
      <c r="BI128">
        <f>($BH$142-$BH$139)/200</f>
        <v>0.14000000000000001</v>
      </c>
    </row>
    <row r="129" spans="1:61" x14ac:dyDescent="0.25">
      <c r="A129">
        <v>128</v>
      </c>
      <c r="D129">
        <v>153.439753</v>
      </c>
      <c r="E129" s="4">
        <v>2</v>
      </c>
      <c r="F129">
        <v>162.24924800000002</v>
      </c>
      <c r="G129" s="5">
        <v>3</v>
      </c>
      <c r="P129">
        <v>2</v>
      </c>
      <c r="Q129" t="str">
        <f t="shared" si="2"/>
        <v>23</v>
      </c>
      <c r="R129">
        <v>3</v>
      </c>
      <c r="X129" t="s">
        <v>278</v>
      </c>
      <c r="Y129" t="s">
        <v>261</v>
      </c>
      <c r="BG129">
        <v>3</v>
      </c>
      <c r="BH129">
        <v>927</v>
      </c>
      <c r="BI129">
        <f>($BH$143-$BH$140)/200</f>
        <v>0.1</v>
      </c>
    </row>
    <row r="130" spans="1:61" x14ac:dyDescent="0.25">
      <c r="A130">
        <v>129</v>
      </c>
      <c r="D130">
        <v>153.439753</v>
      </c>
      <c r="E130" s="4">
        <v>2</v>
      </c>
      <c r="F130">
        <v>162.24924800000002</v>
      </c>
      <c r="G130" s="5">
        <v>3</v>
      </c>
      <c r="P130">
        <v>2</v>
      </c>
      <c r="Q130" t="str">
        <f t="shared" ref="Q130:Q193" si="3">CONCATENATE(C130,E130,G130,I130)</f>
        <v>23</v>
      </c>
      <c r="R130">
        <v>1</v>
      </c>
      <c r="X130" t="s">
        <v>278</v>
      </c>
      <c r="Y130" t="s">
        <v>262</v>
      </c>
      <c r="AB130" t="s">
        <v>278</v>
      </c>
      <c r="AC130" t="str">
        <f>CONCATENATE($R130,$R131,$R132,$R133)</f>
        <v>1423</v>
      </c>
      <c r="BG130">
        <v>1</v>
      </c>
      <c r="BH130">
        <v>936</v>
      </c>
      <c r="BI130">
        <f>($BH$144-$BH$141)/200</f>
        <v>0.14000000000000001</v>
      </c>
    </row>
    <row r="131" spans="1:61" x14ac:dyDescent="0.25">
      <c r="A131">
        <v>130</v>
      </c>
      <c r="D131">
        <v>153.439753</v>
      </c>
      <c r="E131" s="4">
        <v>2</v>
      </c>
      <c r="F131">
        <v>162.24924800000002</v>
      </c>
      <c r="G131" s="5">
        <v>3</v>
      </c>
      <c r="P131">
        <v>2</v>
      </c>
      <c r="Q131" t="str">
        <f t="shared" si="3"/>
        <v>23</v>
      </c>
      <c r="R131">
        <v>4</v>
      </c>
      <c r="X131" t="s">
        <v>278</v>
      </c>
      <c r="Y131" t="s">
        <v>259</v>
      </c>
      <c r="BG131">
        <v>4</v>
      </c>
      <c r="BH131">
        <v>939</v>
      </c>
      <c r="BI131">
        <f>($BH$145-$BH$142)/200</f>
        <v>0.105</v>
      </c>
    </row>
    <row r="132" spans="1:61" x14ac:dyDescent="0.25">
      <c r="A132">
        <v>131</v>
      </c>
      <c r="B132">
        <v>137.90788700000002</v>
      </c>
      <c r="C132" s="2">
        <v>1</v>
      </c>
      <c r="D132">
        <v>153.439753</v>
      </c>
      <c r="E132" s="4">
        <v>2</v>
      </c>
      <c r="F132">
        <v>162.24924800000002</v>
      </c>
      <c r="G132" s="5">
        <v>3</v>
      </c>
      <c r="P132">
        <v>3</v>
      </c>
      <c r="Q132" t="str">
        <f t="shared" si="3"/>
        <v>123</v>
      </c>
      <c r="R132">
        <v>2</v>
      </c>
      <c r="X132" t="s">
        <v>278</v>
      </c>
      <c r="Y132" t="s">
        <v>260</v>
      </c>
      <c r="BG132">
        <v>2</v>
      </c>
      <c r="BH132">
        <v>950</v>
      </c>
      <c r="BI132">
        <f>($BH$146-$BH$143)/200</f>
        <v>0.155</v>
      </c>
    </row>
    <row r="133" spans="1:61" x14ac:dyDescent="0.25">
      <c r="A133">
        <v>132</v>
      </c>
      <c r="B133">
        <v>137.91618700000001</v>
      </c>
      <c r="C133" s="2">
        <v>1</v>
      </c>
      <c r="D133">
        <v>153.422076</v>
      </c>
      <c r="E133" s="4">
        <v>2</v>
      </c>
      <c r="F133">
        <v>162.24924800000002</v>
      </c>
      <c r="G133" s="5">
        <v>3</v>
      </c>
      <c r="P133">
        <v>3</v>
      </c>
      <c r="Q133" t="str">
        <f t="shared" si="3"/>
        <v>123</v>
      </c>
      <c r="R133">
        <v>3</v>
      </c>
      <c r="BG133">
        <v>3</v>
      </c>
      <c r="BH133">
        <v>955</v>
      </c>
    </row>
    <row r="134" spans="1:61" x14ac:dyDescent="0.25">
      <c r="A134">
        <v>133</v>
      </c>
      <c r="B134">
        <v>137.91618700000001</v>
      </c>
      <c r="C134" s="2">
        <v>1</v>
      </c>
      <c r="D134">
        <v>153.422076</v>
      </c>
      <c r="E134" s="4">
        <v>2</v>
      </c>
      <c r="F134">
        <v>162.24924800000002</v>
      </c>
      <c r="G134" s="5">
        <v>3</v>
      </c>
      <c r="P134">
        <v>3</v>
      </c>
      <c r="Q134" t="str">
        <f t="shared" si="3"/>
        <v>123</v>
      </c>
      <c r="R134">
        <v>1</v>
      </c>
      <c r="AB134" t="s">
        <v>278</v>
      </c>
      <c r="AC134" t="str">
        <f>CONCATENATE($R134,$R135,$R136,$R137)</f>
        <v>1423</v>
      </c>
      <c r="BG134">
        <v>1</v>
      </c>
      <c r="BH134">
        <v>963</v>
      </c>
    </row>
    <row r="135" spans="1:61" x14ac:dyDescent="0.25">
      <c r="A135">
        <v>134</v>
      </c>
      <c r="B135">
        <v>137.91618700000001</v>
      </c>
      <c r="C135" s="2">
        <v>1</v>
      </c>
      <c r="F135">
        <v>162.24924800000002</v>
      </c>
      <c r="G135" s="5">
        <v>3</v>
      </c>
      <c r="P135">
        <v>2</v>
      </c>
      <c r="Q135" t="str">
        <f t="shared" si="3"/>
        <v>13</v>
      </c>
      <c r="R135">
        <v>4</v>
      </c>
      <c r="BG135">
        <v>4</v>
      </c>
      <c r="BH135">
        <v>967</v>
      </c>
    </row>
    <row r="136" spans="1:61" x14ac:dyDescent="0.25">
      <c r="A136">
        <v>135</v>
      </c>
      <c r="B136">
        <v>137.91618700000001</v>
      </c>
      <c r="C136" s="2">
        <v>1</v>
      </c>
      <c r="F136">
        <v>162.24924800000002</v>
      </c>
      <c r="G136" s="5">
        <v>3</v>
      </c>
      <c r="P136">
        <v>2</v>
      </c>
      <c r="Q136" t="str">
        <f t="shared" si="3"/>
        <v>13</v>
      </c>
      <c r="R136">
        <v>2</v>
      </c>
      <c r="BG136">
        <v>2</v>
      </c>
      <c r="BH136">
        <v>978</v>
      </c>
    </row>
    <row r="137" spans="1:61" x14ac:dyDescent="0.25">
      <c r="A137">
        <v>136</v>
      </c>
      <c r="B137">
        <v>137.91618700000001</v>
      </c>
      <c r="C137" s="2">
        <v>1</v>
      </c>
      <c r="F137">
        <v>162.294196</v>
      </c>
      <c r="G137" s="5">
        <v>3</v>
      </c>
      <c r="P137">
        <v>2</v>
      </c>
      <c r="Q137" t="str">
        <f t="shared" si="3"/>
        <v>13</v>
      </c>
      <c r="R137">
        <v>3</v>
      </c>
      <c r="BG137">
        <v>3</v>
      </c>
      <c r="BH137">
        <v>982</v>
      </c>
    </row>
    <row r="138" spans="1:61" x14ac:dyDescent="0.25">
      <c r="A138">
        <v>137</v>
      </c>
      <c r="B138">
        <v>137.91618700000001</v>
      </c>
      <c r="C138" s="2">
        <v>1</v>
      </c>
      <c r="H138">
        <v>155.07758000000001</v>
      </c>
      <c r="I138" s="3">
        <v>4</v>
      </c>
      <c r="P138">
        <v>2</v>
      </c>
      <c r="Q138" t="str">
        <f t="shared" si="3"/>
        <v>14</v>
      </c>
      <c r="R138">
        <v>1</v>
      </c>
      <c r="AB138" t="s">
        <v>278</v>
      </c>
      <c r="AC138" t="str">
        <f>CONCATENATE($R138,$R139,$R140,$R141)</f>
        <v>1423</v>
      </c>
      <c r="BG138">
        <v>1</v>
      </c>
      <c r="BH138">
        <v>991</v>
      </c>
    </row>
    <row r="139" spans="1:61" x14ac:dyDescent="0.25">
      <c r="A139">
        <v>138</v>
      </c>
      <c r="B139">
        <v>137.91618700000001</v>
      </c>
      <c r="C139" s="2">
        <v>1</v>
      </c>
      <c r="H139">
        <v>155.103793</v>
      </c>
      <c r="I139" s="3">
        <v>4</v>
      </c>
      <c r="P139">
        <v>2</v>
      </c>
      <c r="Q139" t="str">
        <f t="shared" si="3"/>
        <v>14</v>
      </c>
      <c r="R139">
        <v>4</v>
      </c>
      <c r="BG139">
        <v>4</v>
      </c>
      <c r="BH139">
        <v>996</v>
      </c>
    </row>
    <row r="140" spans="1:61" x14ac:dyDescent="0.25">
      <c r="A140">
        <v>139</v>
      </c>
      <c r="B140">
        <v>137.91618700000001</v>
      </c>
      <c r="C140" s="2">
        <v>1</v>
      </c>
      <c r="H140">
        <v>155.103793</v>
      </c>
      <c r="I140" s="3">
        <v>4</v>
      </c>
      <c r="P140">
        <v>2</v>
      </c>
      <c r="Q140" t="str">
        <f t="shared" si="3"/>
        <v>14</v>
      </c>
      <c r="R140">
        <v>2</v>
      </c>
      <c r="BG140">
        <v>2</v>
      </c>
      <c r="BH140">
        <v>1006</v>
      </c>
    </row>
    <row r="141" spans="1:61" x14ac:dyDescent="0.25">
      <c r="A141">
        <v>140</v>
      </c>
      <c r="B141">
        <v>137.91618700000001</v>
      </c>
      <c r="C141" s="2">
        <v>1</v>
      </c>
      <c r="H141">
        <v>155.103793</v>
      </c>
      <c r="I141" s="3">
        <v>4</v>
      </c>
      <c r="P141">
        <v>2</v>
      </c>
      <c r="Q141" t="str">
        <f t="shared" si="3"/>
        <v>14</v>
      </c>
      <c r="R141">
        <v>3</v>
      </c>
      <c r="BG141">
        <v>3</v>
      </c>
      <c r="BH141">
        <v>1014</v>
      </c>
    </row>
    <row r="142" spans="1:61" x14ac:dyDescent="0.25">
      <c r="A142">
        <v>141</v>
      </c>
      <c r="B142">
        <v>137.91618700000001</v>
      </c>
      <c r="C142" s="2">
        <v>1</v>
      </c>
      <c r="H142">
        <v>155.103793</v>
      </c>
      <c r="I142" s="3">
        <v>4</v>
      </c>
      <c r="P142">
        <v>2</v>
      </c>
      <c r="Q142" t="str">
        <f t="shared" si="3"/>
        <v>14</v>
      </c>
      <c r="R142">
        <v>1</v>
      </c>
      <c r="AB142" t="s">
        <v>278</v>
      </c>
      <c r="AC142" t="str">
        <f>CONCATENATE($R142,$R143,$R144,$R145)</f>
        <v>1423</v>
      </c>
      <c r="BG142">
        <v>1</v>
      </c>
      <c r="BH142">
        <v>1024</v>
      </c>
    </row>
    <row r="143" spans="1:61" x14ac:dyDescent="0.25">
      <c r="A143">
        <v>142</v>
      </c>
      <c r="B143">
        <v>137.91618700000001</v>
      </c>
      <c r="C143" s="2">
        <v>1</v>
      </c>
      <c r="H143">
        <v>155.103793</v>
      </c>
      <c r="I143" s="3">
        <v>4</v>
      </c>
      <c r="P143">
        <v>2</v>
      </c>
      <c r="Q143" t="str">
        <f t="shared" si="3"/>
        <v>14</v>
      </c>
      <c r="R143">
        <v>4</v>
      </c>
      <c r="BG143">
        <v>4</v>
      </c>
      <c r="BH143">
        <v>1026</v>
      </c>
    </row>
    <row r="144" spans="1:61" x14ac:dyDescent="0.25">
      <c r="A144">
        <v>143</v>
      </c>
      <c r="B144">
        <v>137.90788700000002</v>
      </c>
      <c r="C144" s="2">
        <v>1</v>
      </c>
      <c r="H144">
        <v>155.103793</v>
      </c>
      <c r="I144" s="3">
        <v>4</v>
      </c>
      <c r="P144">
        <v>2</v>
      </c>
      <c r="Q144" t="str">
        <f t="shared" si="3"/>
        <v>14</v>
      </c>
      <c r="R144">
        <v>2</v>
      </c>
      <c r="BG144">
        <v>2</v>
      </c>
      <c r="BH144">
        <v>1042</v>
      </c>
    </row>
    <row r="145" spans="1:60" x14ac:dyDescent="0.25">
      <c r="A145">
        <v>144</v>
      </c>
      <c r="H145">
        <v>155.103793</v>
      </c>
      <c r="I145" s="3">
        <v>4</v>
      </c>
      <c r="P145">
        <v>1</v>
      </c>
      <c r="Q145" t="str">
        <f t="shared" si="3"/>
        <v>4</v>
      </c>
      <c r="R145">
        <v>3</v>
      </c>
      <c r="BG145">
        <v>3</v>
      </c>
      <c r="BH145">
        <v>1045</v>
      </c>
    </row>
    <row r="146" spans="1:60" x14ac:dyDescent="0.25">
      <c r="A146">
        <v>145</v>
      </c>
      <c r="D146">
        <v>128.99340100000001</v>
      </c>
      <c r="E146" s="4">
        <v>2</v>
      </c>
      <c r="H146">
        <v>155.103793</v>
      </c>
      <c r="I146" s="3">
        <v>4</v>
      </c>
      <c r="P146">
        <v>2</v>
      </c>
      <c r="Q146" t="str">
        <f t="shared" si="3"/>
        <v>24</v>
      </c>
      <c r="R146">
        <v>1</v>
      </c>
      <c r="BG146">
        <v>1</v>
      </c>
      <c r="BH146">
        <v>1057</v>
      </c>
    </row>
    <row r="147" spans="1:60" x14ac:dyDescent="0.25">
      <c r="A147">
        <v>146</v>
      </c>
      <c r="D147">
        <v>128.92505600000001</v>
      </c>
      <c r="E147" s="4">
        <v>2</v>
      </c>
      <c r="H147">
        <v>155.103793</v>
      </c>
      <c r="I147" s="3">
        <v>4</v>
      </c>
      <c r="P147">
        <v>2</v>
      </c>
      <c r="Q147" t="str">
        <f t="shared" si="3"/>
        <v>24</v>
      </c>
      <c r="R147" t="s">
        <v>22</v>
      </c>
      <c r="BG147" t="s">
        <v>22</v>
      </c>
      <c r="BH147">
        <v>1063</v>
      </c>
    </row>
    <row r="148" spans="1:60" x14ac:dyDescent="0.25">
      <c r="A148">
        <v>147</v>
      </c>
      <c r="D148">
        <v>128.92505600000001</v>
      </c>
      <c r="E148" s="4">
        <v>2</v>
      </c>
      <c r="H148">
        <v>155.103793</v>
      </c>
      <c r="I148" s="3">
        <v>4</v>
      </c>
      <c r="P148">
        <v>2</v>
      </c>
      <c r="Q148" t="str">
        <f t="shared" si="3"/>
        <v>24</v>
      </c>
    </row>
    <row r="149" spans="1:60" x14ac:dyDescent="0.25">
      <c r="A149">
        <v>148</v>
      </c>
      <c r="D149">
        <v>128.92505600000001</v>
      </c>
      <c r="E149" s="4">
        <v>2</v>
      </c>
      <c r="H149">
        <v>155.07758000000001</v>
      </c>
      <c r="I149" s="3">
        <v>4</v>
      </c>
      <c r="P149">
        <v>2</v>
      </c>
      <c r="Q149" t="str">
        <f t="shared" si="3"/>
        <v>24</v>
      </c>
    </row>
    <row r="150" spans="1:60" x14ac:dyDescent="0.25">
      <c r="A150">
        <v>149</v>
      </c>
      <c r="D150">
        <v>128.92505600000001</v>
      </c>
      <c r="E150" s="4">
        <v>2</v>
      </c>
      <c r="F150">
        <v>137.667011</v>
      </c>
      <c r="G150" s="5">
        <v>3</v>
      </c>
      <c r="P150">
        <v>2</v>
      </c>
      <c r="Q150" t="str">
        <f t="shared" si="3"/>
        <v>23</v>
      </c>
    </row>
    <row r="151" spans="1:60" x14ac:dyDescent="0.25">
      <c r="A151">
        <v>150</v>
      </c>
      <c r="D151">
        <v>128.92505600000001</v>
      </c>
      <c r="E151" s="4">
        <v>2</v>
      </c>
      <c r="F151">
        <v>137.61649700000001</v>
      </c>
      <c r="G151" s="5">
        <v>3</v>
      </c>
      <c r="P151">
        <v>2</v>
      </c>
      <c r="Q151" t="str">
        <f t="shared" si="3"/>
        <v>23</v>
      </c>
    </row>
    <row r="152" spans="1:60" x14ac:dyDescent="0.25">
      <c r="A152">
        <v>151</v>
      </c>
      <c r="D152">
        <v>128.92505600000001</v>
      </c>
      <c r="E152" s="4">
        <v>2</v>
      </c>
      <c r="F152">
        <v>137.61649700000001</v>
      </c>
      <c r="G152" s="5">
        <v>3</v>
      </c>
      <c r="P152">
        <v>2</v>
      </c>
      <c r="Q152" t="str">
        <f t="shared" si="3"/>
        <v>23</v>
      </c>
    </row>
    <row r="153" spans="1:60" x14ac:dyDescent="0.25">
      <c r="A153">
        <v>152</v>
      </c>
      <c r="D153">
        <v>128.92505600000001</v>
      </c>
      <c r="E153" s="4">
        <v>2</v>
      </c>
      <c r="F153">
        <v>137.61649700000001</v>
      </c>
      <c r="G153" s="5">
        <v>3</v>
      </c>
      <c r="P153">
        <v>2</v>
      </c>
      <c r="Q153" t="str">
        <f t="shared" si="3"/>
        <v>23</v>
      </c>
    </row>
    <row r="154" spans="1:60" x14ac:dyDescent="0.25">
      <c r="A154">
        <v>153</v>
      </c>
      <c r="D154">
        <v>128.92505600000001</v>
      </c>
      <c r="E154" s="4">
        <v>2</v>
      </c>
      <c r="F154">
        <v>137.61649700000001</v>
      </c>
      <c r="G154" s="5">
        <v>3</v>
      </c>
      <c r="P154">
        <v>2</v>
      </c>
      <c r="Q154" t="str">
        <f t="shared" si="3"/>
        <v>23</v>
      </c>
    </row>
    <row r="155" spans="1:60" x14ac:dyDescent="0.25">
      <c r="A155">
        <v>154</v>
      </c>
      <c r="D155">
        <v>128.92505600000001</v>
      </c>
      <c r="E155" s="4">
        <v>2</v>
      </c>
      <c r="F155">
        <v>137.61649700000001</v>
      </c>
      <c r="G155" s="5">
        <v>3</v>
      </c>
      <c r="P155">
        <v>2</v>
      </c>
      <c r="Q155" t="str">
        <f t="shared" si="3"/>
        <v>23</v>
      </c>
    </row>
    <row r="156" spans="1:60" x14ac:dyDescent="0.25">
      <c r="A156">
        <v>155</v>
      </c>
      <c r="D156">
        <v>128.92505600000001</v>
      </c>
      <c r="E156" s="4">
        <v>2</v>
      </c>
      <c r="F156">
        <v>137.61649700000001</v>
      </c>
      <c r="G156" s="5">
        <v>3</v>
      </c>
      <c r="P156">
        <v>2</v>
      </c>
      <c r="Q156" t="str">
        <f t="shared" si="3"/>
        <v>23</v>
      </c>
    </row>
    <row r="157" spans="1:60" x14ac:dyDescent="0.25">
      <c r="A157">
        <v>156</v>
      </c>
      <c r="D157">
        <v>128.92505600000001</v>
      </c>
      <c r="E157" s="4">
        <v>2</v>
      </c>
      <c r="F157">
        <v>137.61649700000001</v>
      </c>
      <c r="G157" s="5">
        <v>3</v>
      </c>
      <c r="P157">
        <v>2</v>
      </c>
      <c r="Q157" t="str">
        <f t="shared" si="3"/>
        <v>23</v>
      </c>
    </row>
    <row r="158" spans="1:60" x14ac:dyDescent="0.25">
      <c r="A158">
        <v>157</v>
      </c>
      <c r="B158">
        <v>120.911804</v>
      </c>
      <c r="C158" s="2">
        <v>1</v>
      </c>
      <c r="D158">
        <v>128.92505600000001</v>
      </c>
      <c r="E158" s="4">
        <v>2</v>
      </c>
      <c r="F158">
        <v>137.61649700000001</v>
      </c>
      <c r="G158" s="5">
        <v>3</v>
      </c>
      <c r="P158">
        <v>3</v>
      </c>
      <c r="Q158" t="str">
        <f t="shared" si="3"/>
        <v>123</v>
      </c>
    </row>
    <row r="159" spans="1:60" x14ac:dyDescent="0.25">
      <c r="A159">
        <v>158</v>
      </c>
      <c r="B159">
        <v>120.83304200000001</v>
      </c>
      <c r="C159" s="2">
        <v>1</v>
      </c>
      <c r="D159">
        <v>128.99340100000001</v>
      </c>
      <c r="E159" s="4">
        <v>2</v>
      </c>
      <c r="F159">
        <v>137.61649700000001</v>
      </c>
      <c r="G159" s="5">
        <v>3</v>
      </c>
      <c r="P159">
        <v>3</v>
      </c>
      <c r="Q159" t="str">
        <f t="shared" si="3"/>
        <v>123</v>
      </c>
    </row>
    <row r="160" spans="1:60" x14ac:dyDescent="0.25">
      <c r="A160">
        <v>159</v>
      </c>
      <c r="B160">
        <v>120.83304200000001</v>
      </c>
      <c r="C160" s="2">
        <v>1</v>
      </c>
      <c r="F160">
        <v>137.61649700000001</v>
      </c>
      <c r="G160" s="5">
        <v>3</v>
      </c>
      <c r="P160">
        <v>2</v>
      </c>
      <c r="Q160" t="str">
        <f t="shared" si="3"/>
        <v>13</v>
      </c>
    </row>
    <row r="161" spans="1:17" x14ac:dyDescent="0.25">
      <c r="A161">
        <v>160</v>
      </c>
      <c r="B161">
        <v>120.83304200000001</v>
      </c>
      <c r="C161" s="2">
        <v>1</v>
      </c>
      <c r="F161">
        <v>137.61649700000001</v>
      </c>
      <c r="G161" s="5">
        <v>3</v>
      </c>
      <c r="P161">
        <v>2</v>
      </c>
      <c r="Q161" t="str">
        <f t="shared" si="3"/>
        <v>13</v>
      </c>
    </row>
    <row r="162" spans="1:17" x14ac:dyDescent="0.25">
      <c r="A162">
        <v>161</v>
      </c>
      <c r="B162">
        <v>120.83304200000001</v>
      </c>
      <c r="C162" s="2">
        <v>1</v>
      </c>
      <c r="F162">
        <v>137.61649700000001</v>
      </c>
      <c r="G162" s="5">
        <v>3</v>
      </c>
      <c r="P162">
        <v>2</v>
      </c>
      <c r="Q162" t="str">
        <f t="shared" si="3"/>
        <v>13</v>
      </c>
    </row>
    <row r="163" spans="1:17" x14ac:dyDescent="0.25">
      <c r="A163">
        <v>162</v>
      </c>
      <c r="B163">
        <v>120.83304200000001</v>
      </c>
      <c r="C163" s="2">
        <v>1</v>
      </c>
      <c r="F163">
        <v>137.61649700000001</v>
      </c>
      <c r="G163" s="5">
        <v>3</v>
      </c>
      <c r="P163">
        <v>2</v>
      </c>
      <c r="Q163" t="str">
        <f t="shared" si="3"/>
        <v>13</v>
      </c>
    </row>
    <row r="164" spans="1:17" x14ac:dyDescent="0.25">
      <c r="A164">
        <v>163</v>
      </c>
      <c r="B164">
        <v>120.83304200000001</v>
      </c>
      <c r="C164" s="2">
        <v>1</v>
      </c>
      <c r="F164">
        <v>137.61649700000001</v>
      </c>
      <c r="G164" s="5">
        <v>3</v>
      </c>
      <c r="H164">
        <v>130.417114</v>
      </c>
      <c r="I164" s="3">
        <v>4</v>
      </c>
      <c r="P164">
        <v>3</v>
      </c>
      <c r="Q164" t="str">
        <f t="shared" si="3"/>
        <v>134</v>
      </c>
    </row>
    <row r="165" spans="1:17" x14ac:dyDescent="0.25">
      <c r="A165">
        <v>164</v>
      </c>
      <c r="B165">
        <v>120.83304200000001</v>
      </c>
      <c r="C165" s="2">
        <v>1</v>
      </c>
      <c r="F165">
        <v>137.61649700000001</v>
      </c>
      <c r="G165" s="5">
        <v>3</v>
      </c>
      <c r="H165">
        <v>130.42355700000002</v>
      </c>
      <c r="I165" s="3">
        <v>4</v>
      </c>
      <c r="P165">
        <v>3</v>
      </c>
      <c r="Q165" t="str">
        <f t="shared" si="3"/>
        <v>134</v>
      </c>
    </row>
    <row r="166" spans="1:17" x14ac:dyDescent="0.25">
      <c r="A166">
        <v>165</v>
      </c>
      <c r="B166">
        <v>120.83304200000001</v>
      </c>
      <c r="C166" s="2">
        <v>1</v>
      </c>
      <c r="F166">
        <v>137.667011</v>
      </c>
      <c r="G166" s="5">
        <v>3</v>
      </c>
      <c r="H166">
        <v>130.42355700000002</v>
      </c>
      <c r="I166" s="3">
        <v>4</v>
      </c>
      <c r="P166">
        <v>3</v>
      </c>
      <c r="Q166" t="str">
        <f t="shared" si="3"/>
        <v>134</v>
      </c>
    </row>
    <row r="167" spans="1:17" x14ac:dyDescent="0.25">
      <c r="A167">
        <v>166</v>
      </c>
      <c r="B167">
        <v>120.83304200000001</v>
      </c>
      <c r="C167" s="2">
        <v>1</v>
      </c>
      <c r="F167">
        <v>137.667011</v>
      </c>
      <c r="G167" s="5">
        <v>3</v>
      </c>
      <c r="H167">
        <v>130.42355700000002</v>
      </c>
      <c r="I167" s="3">
        <v>4</v>
      </c>
      <c r="P167">
        <v>3</v>
      </c>
      <c r="Q167" t="str">
        <f t="shared" si="3"/>
        <v>134</v>
      </c>
    </row>
    <row r="168" spans="1:17" x14ac:dyDescent="0.25">
      <c r="A168">
        <v>167</v>
      </c>
      <c r="B168">
        <v>120.83304200000001</v>
      </c>
      <c r="C168" s="2">
        <v>1</v>
      </c>
      <c r="H168">
        <v>130.42355700000002</v>
      </c>
      <c r="I168" s="3">
        <v>4</v>
      </c>
      <c r="P168">
        <v>2</v>
      </c>
      <c r="Q168" t="str">
        <f t="shared" si="3"/>
        <v>14</v>
      </c>
    </row>
    <row r="169" spans="1:17" x14ac:dyDescent="0.25">
      <c r="A169">
        <v>168</v>
      </c>
      <c r="B169">
        <v>120.83304200000001</v>
      </c>
      <c r="C169" s="2">
        <v>1</v>
      </c>
      <c r="H169">
        <v>130.42355700000002</v>
      </c>
      <c r="I169" s="3">
        <v>4</v>
      </c>
      <c r="P169">
        <v>2</v>
      </c>
      <c r="Q169" t="str">
        <f t="shared" si="3"/>
        <v>14</v>
      </c>
    </row>
    <row r="170" spans="1:17" x14ac:dyDescent="0.25">
      <c r="A170">
        <v>169</v>
      </c>
      <c r="B170">
        <v>120.83304200000001</v>
      </c>
      <c r="C170" s="2">
        <v>1</v>
      </c>
      <c r="H170">
        <v>130.42355700000002</v>
      </c>
      <c r="I170" s="3">
        <v>4</v>
      </c>
      <c r="P170">
        <v>2</v>
      </c>
      <c r="Q170" t="str">
        <f t="shared" si="3"/>
        <v>14</v>
      </c>
    </row>
    <row r="171" spans="1:17" x14ac:dyDescent="0.25">
      <c r="A171">
        <v>170</v>
      </c>
      <c r="B171">
        <v>120.83304200000001</v>
      </c>
      <c r="C171" s="2">
        <v>1</v>
      </c>
      <c r="H171">
        <v>130.42355700000002</v>
      </c>
      <c r="I171" s="3">
        <v>4</v>
      </c>
      <c r="P171">
        <v>2</v>
      </c>
      <c r="Q171" t="str">
        <f t="shared" si="3"/>
        <v>14</v>
      </c>
    </row>
    <row r="172" spans="1:17" x14ac:dyDescent="0.25">
      <c r="A172">
        <v>171</v>
      </c>
      <c r="B172">
        <v>120.911804</v>
      </c>
      <c r="C172" s="2">
        <v>1</v>
      </c>
      <c r="H172">
        <v>130.42355700000002</v>
      </c>
      <c r="I172" s="3">
        <v>4</v>
      </c>
      <c r="P172">
        <v>2</v>
      </c>
      <c r="Q172" t="str">
        <f t="shared" si="3"/>
        <v>14</v>
      </c>
    </row>
    <row r="173" spans="1:17" x14ac:dyDescent="0.25">
      <c r="A173">
        <v>172</v>
      </c>
      <c r="H173">
        <v>130.42355700000002</v>
      </c>
      <c r="I173" s="3">
        <v>4</v>
      </c>
      <c r="P173">
        <v>1</v>
      </c>
      <c r="Q173" t="str">
        <f t="shared" si="3"/>
        <v>4</v>
      </c>
    </row>
    <row r="174" spans="1:17" x14ac:dyDescent="0.25">
      <c r="A174">
        <v>173</v>
      </c>
      <c r="D174">
        <v>109.46303900000001</v>
      </c>
      <c r="E174" s="4">
        <v>2</v>
      </c>
      <c r="H174">
        <v>130.42355700000002</v>
      </c>
      <c r="I174" s="3">
        <v>4</v>
      </c>
      <c r="P174">
        <v>2</v>
      </c>
      <c r="Q174" t="str">
        <f t="shared" si="3"/>
        <v>24</v>
      </c>
    </row>
    <row r="175" spans="1:17" x14ac:dyDescent="0.25">
      <c r="A175">
        <v>174</v>
      </c>
      <c r="D175">
        <v>109.44428300000001</v>
      </c>
      <c r="E175" s="4">
        <v>2</v>
      </c>
      <c r="H175">
        <v>130.42355700000002</v>
      </c>
      <c r="I175" s="3">
        <v>4</v>
      </c>
      <c r="P175">
        <v>2</v>
      </c>
      <c r="Q175" t="str">
        <f t="shared" si="3"/>
        <v>24</v>
      </c>
    </row>
    <row r="176" spans="1:17" x14ac:dyDescent="0.25">
      <c r="A176">
        <v>175</v>
      </c>
      <c r="D176">
        <v>109.44428300000001</v>
      </c>
      <c r="E176" s="4">
        <v>2</v>
      </c>
      <c r="H176">
        <v>130.42355700000002</v>
      </c>
      <c r="I176" s="3">
        <v>4</v>
      </c>
      <c r="P176">
        <v>2</v>
      </c>
      <c r="Q176" t="str">
        <f t="shared" si="3"/>
        <v>24</v>
      </c>
    </row>
    <row r="177" spans="1:17" x14ac:dyDescent="0.25">
      <c r="A177">
        <v>176</v>
      </c>
      <c r="D177">
        <v>109.44428300000001</v>
      </c>
      <c r="E177" s="4">
        <v>2</v>
      </c>
      <c r="H177">
        <v>130.417114</v>
      </c>
      <c r="I177" s="3">
        <v>4</v>
      </c>
      <c r="P177">
        <v>2</v>
      </c>
      <c r="Q177" t="str">
        <f t="shared" si="3"/>
        <v>24</v>
      </c>
    </row>
    <row r="178" spans="1:17" x14ac:dyDescent="0.25">
      <c r="A178">
        <v>177</v>
      </c>
      <c r="D178">
        <v>109.44428300000001</v>
      </c>
      <c r="E178" s="4">
        <v>2</v>
      </c>
      <c r="P178">
        <v>1</v>
      </c>
      <c r="Q178" t="str">
        <f t="shared" si="3"/>
        <v>2</v>
      </c>
    </row>
    <row r="179" spans="1:17" x14ac:dyDescent="0.25">
      <c r="A179">
        <v>178</v>
      </c>
      <c r="D179">
        <v>109.44428300000001</v>
      </c>
      <c r="E179" s="4">
        <v>2</v>
      </c>
      <c r="P179">
        <v>1</v>
      </c>
      <c r="Q179" t="str">
        <f t="shared" si="3"/>
        <v>2</v>
      </c>
    </row>
    <row r="180" spans="1:17" x14ac:dyDescent="0.25">
      <c r="A180">
        <v>179</v>
      </c>
      <c r="D180">
        <v>109.44428300000001</v>
      </c>
      <c r="E180" s="4">
        <v>2</v>
      </c>
      <c r="F180">
        <v>119.660259</v>
      </c>
      <c r="G180" s="5">
        <v>3</v>
      </c>
      <c r="P180">
        <v>2</v>
      </c>
      <c r="Q180" t="str">
        <f t="shared" si="3"/>
        <v>23</v>
      </c>
    </row>
    <row r="181" spans="1:17" x14ac:dyDescent="0.25">
      <c r="A181">
        <v>180</v>
      </c>
      <c r="D181">
        <v>109.44428300000001</v>
      </c>
      <c r="E181" s="4">
        <v>2</v>
      </c>
      <c r="F181">
        <v>119.63422800000001</v>
      </c>
      <c r="G181" s="5">
        <v>3</v>
      </c>
      <c r="P181">
        <v>2</v>
      </c>
      <c r="Q181" t="str">
        <f t="shared" si="3"/>
        <v>23</v>
      </c>
    </row>
    <row r="182" spans="1:17" x14ac:dyDescent="0.25">
      <c r="A182">
        <v>181</v>
      </c>
      <c r="D182">
        <v>109.44428300000001</v>
      </c>
      <c r="E182" s="4">
        <v>2</v>
      </c>
      <c r="F182">
        <v>119.63422800000001</v>
      </c>
      <c r="G182" s="5">
        <v>3</v>
      </c>
      <c r="P182">
        <v>2</v>
      </c>
      <c r="Q182" t="str">
        <f t="shared" si="3"/>
        <v>23</v>
      </c>
    </row>
    <row r="183" spans="1:17" x14ac:dyDescent="0.25">
      <c r="A183">
        <v>182</v>
      </c>
      <c r="D183">
        <v>109.44428300000001</v>
      </c>
      <c r="E183" s="4">
        <v>2</v>
      </c>
      <c r="F183">
        <v>119.63422800000001</v>
      </c>
      <c r="G183" s="5">
        <v>3</v>
      </c>
      <c r="P183">
        <v>2</v>
      </c>
      <c r="Q183" t="str">
        <f t="shared" si="3"/>
        <v>23</v>
      </c>
    </row>
    <row r="184" spans="1:17" x14ac:dyDescent="0.25">
      <c r="A184">
        <v>183</v>
      </c>
      <c r="D184">
        <v>109.44428300000001</v>
      </c>
      <c r="E184" s="4">
        <v>2</v>
      </c>
      <c r="F184">
        <v>119.63422800000001</v>
      </c>
      <c r="G184" s="5">
        <v>3</v>
      </c>
      <c r="P184">
        <v>2</v>
      </c>
      <c r="Q184" t="str">
        <f t="shared" si="3"/>
        <v>23</v>
      </c>
    </row>
    <row r="185" spans="1:17" x14ac:dyDescent="0.25">
      <c r="A185">
        <v>184</v>
      </c>
      <c r="D185">
        <v>109.44428300000001</v>
      </c>
      <c r="E185" s="4">
        <v>2</v>
      </c>
      <c r="F185">
        <v>119.63422800000001</v>
      </c>
      <c r="G185" s="5">
        <v>3</v>
      </c>
      <c r="P185">
        <v>2</v>
      </c>
      <c r="Q185" t="str">
        <f t="shared" si="3"/>
        <v>23</v>
      </c>
    </row>
    <row r="186" spans="1:17" x14ac:dyDescent="0.25">
      <c r="A186">
        <v>185</v>
      </c>
      <c r="B186">
        <v>100.93711500000001</v>
      </c>
      <c r="C186" s="2">
        <v>1</v>
      </c>
      <c r="D186">
        <v>109.46303900000001</v>
      </c>
      <c r="E186" s="4">
        <v>2</v>
      </c>
      <c r="F186">
        <v>119.63422800000001</v>
      </c>
      <c r="G186" s="5">
        <v>3</v>
      </c>
      <c r="P186">
        <v>3</v>
      </c>
      <c r="Q186" t="str">
        <f t="shared" si="3"/>
        <v>123</v>
      </c>
    </row>
    <row r="187" spans="1:17" x14ac:dyDescent="0.25">
      <c r="A187">
        <v>186</v>
      </c>
      <c r="B187">
        <v>100.852734</v>
      </c>
      <c r="C187" s="2">
        <v>1</v>
      </c>
      <c r="D187">
        <v>109.46303900000001</v>
      </c>
      <c r="E187" s="4">
        <v>2</v>
      </c>
      <c r="F187">
        <v>119.63422800000001</v>
      </c>
      <c r="G187" s="5">
        <v>3</v>
      </c>
      <c r="P187">
        <v>3</v>
      </c>
      <c r="Q187" t="str">
        <f t="shared" si="3"/>
        <v>123</v>
      </c>
    </row>
    <row r="188" spans="1:17" x14ac:dyDescent="0.25">
      <c r="A188">
        <v>187</v>
      </c>
      <c r="B188">
        <v>100.852734</v>
      </c>
      <c r="C188" s="2">
        <v>1</v>
      </c>
      <c r="F188">
        <v>119.63422800000001</v>
      </c>
      <c r="G188" s="5">
        <v>3</v>
      </c>
      <c r="P188">
        <v>2</v>
      </c>
      <c r="Q188" t="str">
        <f t="shared" si="3"/>
        <v>13</v>
      </c>
    </row>
    <row r="189" spans="1:17" x14ac:dyDescent="0.25">
      <c r="A189">
        <v>188</v>
      </c>
      <c r="B189">
        <v>100.852734</v>
      </c>
      <c r="C189" s="2">
        <v>1</v>
      </c>
      <c r="F189">
        <v>119.63422800000001</v>
      </c>
      <c r="G189" s="5">
        <v>3</v>
      </c>
      <c r="P189">
        <v>2</v>
      </c>
      <c r="Q189" t="str">
        <f t="shared" si="3"/>
        <v>13</v>
      </c>
    </row>
    <row r="190" spans="1:17" x14ac:dyDescent="0.25">
      <c r="A190">
        <v>189</v>
      </c>
      <c r="B190">
        <v>100.852734</v>
      </c>
      <c r="C190" s="2">
        <v>1</v>
      </c>
      <c r="F190">
        <v>119.63422800000001</v>
      </c>
      <c r="G190" s="5">
        <v>3</v>
      </c>
      <c r="P190">
        <v>2</v>
      </c>
      <c r="Q190" t="str">
        <f t="shared" si="3"/>
        <v>13</v>
      </c>
    </row>
    <row r="191" spans="1:17" x14ac:dyDescent="0.25">
      <c r="A191">
        <v>190</v>
      </c>
      <c r="B191">
        <v>100.852734</v>
      </c>
      <c r="C191" s="2">
        <v>1</v>
      </c>
      <c r="F191">
        <v>119.63422800000001</v>
      </c>
      <c r="G191" s="5">
        <v>3</v>
      </c>
      <c r="H191">
        <v>111.422577</v>
      </c>
      <c r="I191" s="3">
        <v>4</v>
      </c>
      <c r="P191">
        <v>3</v>
      </c>
      <c r="Q191" t="str">
        <f t="shared" si="3"/>
        <v>134</v>
      </c>
    </row>
    <row r="192" spans="1:17" x14ac:dyDescent="0.25">
      <c r="A192">
        <v>191</v>
      </c>
      <c r="B192">
        <v>100.852734</v>
      </c>
      <c r="C192" s="2">
        <v>1</v>
      </c>
      <c r="F192">
        <v>119.63422800000001</v>
      </c>
      <c r="G192" s="5">
        <v>3</v>
      </c>
      <c r="H192">
        <v>111.392323</v>
      </c>
      <c r="I192" s="3">
        <v>4</v>
      </c>
      <c r="P192">
        <v>3</v>
      </c>
      <c r="Q192" t="str">
        <f t="shared" si="3"/>
        <v>134</v>
      </c>
    </row>
    <row r="193" spans="1:17" x14ac:dyDescent="0.25">
      <c r="A193">
        <v>192</v>
      </c>
      <c r="B193">
        <v>100.852734</v>
      </c>
      <c r="C193" s="2">
        <v>1</v>
      </c>
      <c r="F193">
        <v>119.63422800000001</v>
      </c>
      <c r="G193" s="5">
        <v>3</v>
      </c>
      <c r="H193">
        <v>111.392323</v>
      </c>
      <c r="I193" s="3">
        <v>4</v>
      </c>
      <c r="P193">
        <v>3</v>
      </c>
      <c r="Q193" t="str">
        <f t="shared" si="3"/>
        <v>134</v>
      </c>
    </row>
    <row r="194" spans="1:17" x14ac:dyDescent="0.25">
      <c r="A194">
        <v>193</v>
      </c>
      <c r="B194">
        <v>100.852734</v>
      </c>
      <c r="C194" s="2">
        <v>1</v>
      </c>
      <c r="F194">
        <v>119.660259</v>
      </c>
      <c r="G194" s="5">
        <v>3</v>
      </c>
      <c r="H194">
        <v>111.392323</v>
      </c>
      <c r="I194" s="3">
        <v>4</v>
      </c>
      <c r="P194">
        <v>3</v>
      </c>
      <c r="Q194" t="str">
        <f t="shared" ref="Q194:Q257" si="4">CONCATENATE(C194,E194,G194,I194)</f>
        <v>134</v>
      </c>
    </row>
    <row r="195" spans="1:17" x14ac:dyDescent="0.25">
      <c r="A195">
        <v>194</v>
      </c>
      <c r="B195">
        <v>100.852734</v>
      </c>
      <c r="C195" s="2">
        <v>1</v>
      </c>
      <c r="F195">
        <v>119.660259</v>
      </c>
      <c r="G195" s="5">
        <v>3</v>
      </c>
      <c r="H195">
        <v>111.392323</v>
      </c>
      <c r="I195" s="3">
        <v>4</v>
      </c>
      <c r="P195">
        <v>3</v>
      </c>
      <c r="Q195" t="str">
        <f t="shared" si="4"/>
        <v>134</v>
      </c>
    </row>
    <row r="196" spans="1:17" x14ac:dyDescent="0.25">
      <c r="A196">
        <v>195</v>
      </c>
      <c r="B196">
        <v>100.852734</v>
      </c>
      <c r="C196" s="2">
        <v>1</v>
      </c>
      <c r="H196">
        <v>111.392323</v>
      </c>
      <c r="I196" s="3">
        <v>4</v>
      </c>
      <c r="P196">
        <v>2</v>
      </c>
      <c r="Q196" t="str">
        <f t="shared" si="4"/>
        <v>14</v>
      </c>
    </row>
    <row r="197" spans="1:17" x14ac:dyDescent="0.25">
      <c r="A197">
        <v>196</v>
      </c>
      <c r="B197">
        <v>100.852734</v>
      </c>
      <c r="C197" s="2">
        <v>1</v>
      </c>
      <c r="H197">
        <v>111.392323</v>
      </c>
      <c r="I197" s="3">
        <v>4</v>
      </c>
      <c r="P197">
        <v>2</v>
      </c>
      <c r="Q197" t="str">
        <f t="shared" si="4"/>
        <v>14</v>
      </c>
    </row>
    <row r="198" spans="1:17" x14ac:dyDescent="0.25">
      <c r="A198">
        <v>197</v>
      </c>
      <c r="B198">
        <v>100.93711500000001</v>
      </c>
      <c r="C198" s="2">
        <v>1</v>
      </c>
      <c r="H198">
        <v>111.392323</v>
      </c>
      <c r="I198" s="3">
        <v>4</v>
      </c>
      <c r="P198">
        <v>2</v>
      </c>
      <c r="Q198" t="str">
        <f t="shared" si="4"/>
        <v>14</v>
      </c>
    </row>
    <row r="199" spans="1:17" x14ac:dyDescent="0.25">
      <c r="A199">
        <v>198</v>
      </c>
      <c r="H199">
        <v>111.392323</v>
      </c>
      <c r="I199" s="3">
        <v>4</v>
      </c>
      <c r="P199">
        <v>1</v>
      </c>
      <c r="Q199" t="str">
        <f t="shared" si="4"/>
        <v>4</v>
      </c>
    </row>
    <row r="200" spans="1:17" x14ac:dyDescent="0.25">
      <c r="A200">
        <v>199</v>
      </c>
      <c r="D200">
        <v>90.635052000000002</v>
      </c>
      <c r="E200" s="4">
        <v>2</v>
      </c>
      <c r="H200">
        <v>111.392323</v>
      </c>
      <c r="I200" s="3">
        <v>4</v>
      </c>
      <c r="P200">
        <v>2</v>
      </c>
      <c r="Q200" t="str">
        <f t="shared" si="4"/>
        <v>24</v>
      </c>
    </row>
    <row r="201" spans="1:17" x14ac:dyDescent="0.25">
      <c r="A201">
        <v>200</v>
      </c>
      <c r="D201">
        <v>90.662785000000014</v>
      </c>
      <c r="E201" s="4">
        <v>2</v>
      </c>
      <c r="H201">
        <v>111.392323</v>
      </c>
      <c r="I201" s="3">
        <v>4</v>
      </c>
      <c r="P201">
        <v>2</v>
      </c>
      <c r="Q201" t="str">
        <f t="shared" si="4"/>
        <v>24</v>
      </c>
    </row>
    <row r="202" spans="1:17" x14ac:dyDescent="0.25">
      <c r="A202">
        <v>201</v>
      </c>
      <c r="D202">
        <v>90.662785000000014</v>
      </c>
      <c r="E202" s="4">
        <v>2</v>
      </c>
      <c r="H202">
        <v>111.392323</v>
      </c>
      <c r="I202" s="3">
        <v>4</v>
      </c>
      <c r="P202">
        <v>2</v>
      </c>
      <c r="Q202" t="str">
        <f t="shared" si="4"/>
        <v>24</v>
      </c>
    </row>
    <row r="203" spans="1:17" x14ac:dyDescent="0.25">
      <c r="A203">
        <v>202</v>
      </c>
      <c r="D203">
        <v>90.662785000000014</v>
      </c>
      <c r="E203" s="4">
        <v>2</v>
      </c>
      <c r="H203">
        <v>111.422577</v>
      </c>
      <c r="I203" s="3">
        <v>4</v>
      </c>
      <c r="P203">
        <v>2</v>
      </c>
      <c r="Q203" t="str">
        <f t="shared" si="4"/>
        <v>24</v>
      </c>
    </row>
    <row r="204" spans="1:17" x14ac:dyDescent="0.25">
      <c r="A204">
        <v>203</v>
      </c>
      <c r="D204">
        <v>90.662785000000014</v>
      </c>
      <c r="E204" s="4">
        <v>2</v>
      </c>
      <c r="H204">
        <v>111.422577</v>
      </c>
      <c r="I204" s="3">
        <v>4</v>
      </c>
      <c r="P204">
        <v>2</v>
      </c>
      <c r="Q204" t="str">
        <f t="shared" si="4"/>
        <v>24</v>
      </c>
    </row>
    <row r="205" spans="1:17" x14ac:dyDescent="0.25">
      <c r="A205">
        <v>204</v>
      </c>
      <c r="D205">
        <v>90.662785000000014</v>
      </c>
      <c r="E205" s="4">
        <v>2</v>
      </c>
      <c r="P205">
        <v>1</v>
      </c>
      <c r="Q205" t="str">
        <f t="shared" si="4"/>
        <v>2</v>
      </c>
    </row>
    <row r="206" spans="1:17" x14ac:dyDescent="0.25">
      <c r="A206">
        <v>205</v>
      </c>
      <c r="D206">
        <v>90.662785000000014</v>
      </c>
      <c r="E206" s="4">
        <v>2</v>
      </c>
      <c r="P206">
        <v>1</v>
      </c>
      <c r="Q206" t="str">
        <f t="shared" si="4"/>
        <v>2</v>
      </c>
    </row>
    <row r="207" spans="1:17" x14ac:dyDescent="0.25">
      <c r="A207">
        <v>206</v>
      </c>
      <c r="D207">
        <v>90.662785000000014</v>
      </c>
      <c r="E207" s="4">
        <v>2</v>
      </c>
      <c r="P207">
        <v>1</v>
      </c>
      <c r="Q207" t="str">
        <f t="shared" si="4"/>
        <v>2</v>
      </c>
    </row>
    <row r="208" spans="1:17" x14ac:dyDescent="0.25">
      <c r="A208">
        <v>207</v>
      </c>
      <c r="D208">
        <v>90.662785000000014</v>
      </c>
      <c r="E208" s="4">
        <v>2</v>
      </c>
      <c r="F208">
        <v>98.243094000000013</v>
      </c>
      <c r="G208" s="5">
        <v>3</v>
      </c>
      <c r="P208">
        <v>2</v>
      </c>
      <c r="Q208" t="str">
        <f t="shared" si="4"/>
        <v>23</v>
      </c>
    </row>
    <row r="209" spans="1:17" x14ac:dyDescent="0.25">
      <c r="A209">
        <v>208</v>
      </c>
      <c r="D209">
        <v>90.662785000000014</v>
      </c>
      <c r="E209" s="4">
        <v>2</v>
      </c>
      <c r="F209">
        <v>98.205360000000013</v>
      </c>
      <c r="G209" s="5">
        <v>3</v>
      </c>
      <c r="P209">
        <v>2</v>
      </c>
      <c r="Q209" t="str">
        <f t="shared" si="4"/>
        <v>23</v>
      </c>
    </row>
    <row r="210" spans="1:17" x14ac:dyDescent="0.25">
      <c r="A210">
        <v>209</v>
      </c>
      <c r="D210">
        <v>90.662785000000014</v>
      </c>
      <c r="E210" s="4">
        <v>2</v>
      </c>
      <c r="F210">
        <v>98.205360000000013</v>
      </c>
      <c r="G210" s="5">
        <v>3</v>
      </c>
      <c r="P210">
        <v>2</v>
      </c>
      <c r="Q210" t="str">
        <f t="shared" si="4"/>
        <v>23</v>
      </c>
    </row>
    <row r="211" spans="1:17" x14ac:dyDescent="0.25">
      <c r="A211">
        <v>210</v>
      </c>
      <c r="D211">
        <v>90.662785000000014</v>
      </c>
      <c r="E211" s="4">
        <v>2</v>
      </c>
      <c r="F211">
        <v>98.205360000000013</v>
      </c>
      <c r="G211" s="5">
        <v>3</v>
      </c>
      <c r="P211">
        <v>2</v>
      </c>
      <c r="Q211" t="str">
        <f t="shared" si="4"/>
        <v>23</v>
      </c>
    </row>
    <row r="212" spans="1:17" x14ac:dyDescent="0.25">
      <c r="A212">
        <v>211</v>
      </c>
      <c r="D212">
        <v>90.662785000000014</v>
      </c>
      <c r="E212" s="4">
        <v>2</v>
      </c>
      <c r="F212">
        <v>98.205360000000013</v>
      </c>
      <c r="G212" s="5">
        <v>3</v>
      </c>
      <c r="P212">
        <v>2</v>
      </c>
      <c r="Q212" t="str">
        <f t="shared" si="4"/>
        <v>23</v>
      </c>
    </row>
    <row r="213" spans="1:17" x14ac:dyDescent="0.25">
      <c r="A213">
        <v>212</v>
      </c>
      <c r="D213">
        <v>90.635052000000002</v>
      </c>
      <c r="E213" s="4">
        <v>2</v>
      </c>
      <c r="F213">
        <v>98.205360000000013</v>
      </c>
      <c r="G213" s="5">
        <v>3</v>
      </c>
      <c r="H213">
        <v>95.199383000000012</v>
      </c>
      <c r="I213" s="3">
        <v>4</v>
      </c>
      <c r="P213">
        <v>3</v>
      </c>
      <c r="Q213" t="str">
        <f t="shared" si="4"/>
        <v>234</v>
      </c>
    </row>
    <row r="214" spans="1:17" x14ac:dyDescent="0.25">
      <c r="A214">
        <v>213</v>
      </c>
      <c r="F214">
        <v>98.205360000000013</v>
      </c>
      <c r="G214" s="5">
        <v>3</v>
      </c>
      <c r="H214">
        <v>95.258247000000011</v>
      </c>
      <c r="I214" s="3">
        <v>4</v>
      </c>
      <c r="P214">
        <v>2</v>
      </c>
      <c r="Q214" t="str">
        <f t="shared" si="4"/>
        <v>34</v>
      </c>
    </row>
    <row r="215" spans="1:17" x14ac:dyDescent="0.25">
      <c r="A215">
        <v>214</v>
      </c>
      <c r="B215">
        <v>81.504948000000013</v>
      </c>
      <c r="C215" s="2">
        <v>1</v>
      </c>
      <c r="F215">
        <v>98.205360000000013</v>
      </c>
      <c r="G215" s="5">
        <v>3</v>
      </c>
      <c r="H215">
        <v>95.258247000000011</v>
      </c>
      <c r="I215" s="3">
        <v>4</v>
      </c>
      <c r="P215">
        <v>3</v>
      </c>
      <c r="Q215" t="str">
        <f t="shared" si="4"/>
        <v>134</v>
      </c>
    </row>
    <row r="216" spans="1:17" x14ac:dyDescent="0.25">
      <c r="A216">
        <v>215</v>
      </c>
      <c r="B216">
        <v>81.471855000000005</v>
      </c>
      <c r="C216" s="2">
        <v>1</v>
      </c>
      <c r="F216">
        <v>98.205360000000013</v>
      </c>
      <c r="G216" s="5">
        <v>3</v>
      </c>
      <c r="H216">
        <v>95.258247000000011</v>
      </c>
      <c r="I216" s="3">
        <v>4</v>
      </c>
      <c r="P216">
        <v>3</v>
      </c>
      <c r="Q216" t="str">
        <f t="shared" si="4"/>
        <v>134</v>
      </c>
    </row>
    <row r="217" spans="1:17" x14ac:dyDescent="0.25">
      <c r="A217">
        <v>216</v>
      </c>
      <c r="B217">
        <v>81.471855000000005</v>
      </c>
      <c r="C217" s="2">
        <v>1</v>
      </c>
      <c r="F217">
        <v>98.205360000000013</v>
      </c>
      <c r="G217" s="5">
        <v>3</v>
      </c>
      <c r="H217">
        <v>95.258247000000011</v>
      </c>
      <c r="I217" s="3">
        <v>4</v>
      </c>
      <c r="P217">
        <v>3</v>
      </c>
      <c r="Q217" t="str">
        <f t="shared" si="4"/>
        <v>134</v>
      </c>
    </row>
    <row r="218" spans="1:17" x14ac:dyDescent="0.25">
      <c r="A218">
        <v>217</v>
      </c>
      <c r="B218">
        <v>81.471855000000005</v>
      </c>
      <c r="C218" s="2">
        <v>1</v>
      </c>
      <c r="F218">
        <v>98.205360000000013</v>
      </c>
      <c r="G218" s="5">
        <v>3</v>
      </c>
      <c r="H218">
        <v>95.258247000000011</v>
      </c>
      <c r="I218" s="3">
        <v>4</v>
      </c>
      <c r="P218">
        <v>3</v>
      </c>
      <c r="Q218" t="str">
        <f t="shared" si="4"/>
        <v>134</v>
      </c>
    </row>
    <row r="219" spans="1:17" x14ac:dyDescent="0.25">
      <c r="A219">
        <v>218</v>
      </c>
      <c r="B219">
        <v>81.471855000000005</v>
      </c>
      <c r="C219" s="2">
        <v>1</v>
      </c>
      <c r="F219">
        <v>98.205360000000013</v>
      </c>
      <c r="G219" s="5">
        <v>3</v>
      </c>
      <c r="H219">
        <v>95.258247000000011</v>
      </c>
      <c r="I219" s="3">
        <v>4</v>
      </c>
      <c r="P219">
        <v>3</v>
      </c>
      <c r="Q219" t="str">
        <f t="shared" si="4"/>
        <v>134</v>
      </c>
    </row>
    <row r="220" spans="1:17" x14ac:dyDescent="0.25">
      <c r="A220">
        <v>219</v>
      </c>
      <c r="B220">
        <v>81.471855000000005</v>
      </c>
      <c r="C220" s="2">
        <v>1</v>
      </c>
      <c r="F220">
        <v>98.205360000000013</v>
      </c>
      <c r="G220" s="5">
        <v>3</v>
      </c>
      <c r="H220">
        <v>95.258247000000011</v>
      </c>
      <c r="I220" s="3">
        <v>4</v>
      </c>
      <c r="P220">
        <v>3</v>
      </c>
      <c r="Q220" t="str">
        <f t="shared" si="4"/>
        <v>134</v>
      </c>
    </row>
    <row r="221" spans="1:17" x14ac:dyDescent="0.25">
      <c r="A221">
        <v>220</v>
      </c>
      <c r="B221">
        <v>81.471855000000005</v>
      </c>
      <c r="C221" s="2">
        <v>1</v>
      </c>
      <c r="F221">
        <v>98.205360000000013</v>
      </c>
      <c r="G221" s="5">
        <v>3</v>
      </c>
      <c r="H221">
        <v>95.258247000000011</v>
      </c>
      <c r="I221" s="3">
        <v>4</v>
      </c>
      <c r="P221">
        <v>3</v>
      </c>
      <c r="Q221" t="str">
        <f t="shared" si="4"/>
        <v>134</v>
      </c>
    </row>
    <row r="222" spans="1:17" x14ac:dyDescent="0.25">
      <c r="A222">
        <v>221</v>
      </c>
      <c r="B222">
        <v>81.471855000000005</v>
      </c>
      <c r="C222" s="2">
        <v>1</v>
      </c>
      <c r="F222">
        <v>98.205360000000013</v>
      </c>
      <c r="G222" s="5">
        <v>3</v>
      </c>
      <c r="H222">
        <v>95.258247000000011</v>
      </c>
      <c r="I222" s="3">
        <v>4</v>
      </c>
      <c r="P222">
        <v>3</v>
      </c>
      <c r="Q222" t="str">
        <f t="shared" si="4"/>
        <v>134</v>
      </c>
    </row>
    <row r="223" spans="1:17" x14ac:dyDescent="0.25">
      <c r="A223">
        <v>222</v>
      </c>
      <c r="B223">
        <v>81.471855000000005</v>
      </c>
      <c r="C223" s="2">
        <v>1</v>
      </c>
      <c r="F223">
        <v>98.243094000000013</v>
      </c>
      <c r="G223" s="5">
        <v>3</v>
      </c>
      <c r="H223">
        <v>95.258247000000011</v>
      </c>
      <c r="I223" s="3">
        <v>4</v>
      </c>
      <c r="P223">
        <v>3</v>
      </c>
      <c r="Q223" t="str">
        <f t="shared" si="4"/>
        <v>134</v>
      </c>
    </row>
    <row r="224" spans="1:17" x14ac:dyDescent="0.25">
      <c r="A224">
        <v>223</v>
      </c>
      <c r="B224">
        <v>81.471855000000005</v>
      </c>
      <c r="C224" s="2">
        <v>1</v>
      </c>
      <c r="H224">
        <v>95.258247000000011</v>
      </c>
      <c r="I224" s="3">
        <v>4</v>
      </c>
      <c r="P224">
        <v>2</v>
      </c>
      <c r="Q224" t="str">
        <f t="shared" si="4"/>
        <v>14</v>
      </c>
    </row>
    <row r="225" spans="1:17" x14ac:dyDescent="0.25">
      <c r="A225">
        <v>224</v>
      </c>
      <c r="B225">
        <v>81.471855000000005</v>
      </c>
      <c r="C225" s="2">
        <v>1</v>
      </c>
      <c r="H225">
        <v>95.258247000000011</v>
      </c>
      <c r="I225" s="3">
        <v>4</v>
      </c>
      <c r="P225">
        <v>2</v>
      </c>
      <c r="Q225" t="str">
        <f t="shared" si="4"/>
        <v>14</v>
      </c>
    </row>
    <row r="226" spans="1:17" x14ac:dyDescent="0.25">
      <c r="A226">
        <v>225</v>
      </c>
      <c r="B226">
        <v>81.471855000000005</v>
      </c>
      <c r="C226" s="2">
        <v>1</v>
      </c>
      <c r="H226">
        <v>95.258247000000011</v>
      </c>
      <c r="I226" s="3">
        <v>4</v>
      </c>
      <c r="P226">
        <v>2</v>
      </c>
      <c r="Q226" t="str">
        <f t="shared" si="4"/>
        <v>14</v>
      </c>
    </row>
    <row r="227" spans="1:17" x14ac:dyDescent="0.25">
      <c r="A227">
        <v>226</v>
      </c>
      <c r="B227">
        <v>81.471855000000005</v>
      </c>
      <c r="C227" s="2">
        <v>1</v>
      </c>
      <c r="H227">
        <v>95.258247000000011</v>
      </c>
      <c r="I227" s="3">
        <v>4</v>
      </c>
      <c r="P227">
        <v>2</v>
      </c>
      <c r="Q227" t="str">
        <f t="shared" si="4"/>
        <v>14</v>
      </c>
    </row>
    <row r="228" spans="1:17" x14ac:dyDescent="0.25">
      <c r="A228">
        <v>227</v>
      </c>
      <c r="B228">
        <v>81.471855000000005</v>
      </c>
      <c r="C228" s="2">
        <v>1</v>
      </c>
      <c r="H228">
        <v>95.199383000000012</v>
      </c>
      <c r="I228" s="3">
        <v>4</v>
      </c>
      <c r="P228">
        <v>2</v>
      </c>
      <c r="Q228" t="str">
        <f t="shared" si="4"/>
        <v>14</v>
      </c>
    </row>
    <row r="229" spans="1:17" x14ac:dyDescent="0.25">
      <c r="A229">
        <v>228</v>
      </c>
      <c r="B229">
        <v>81.504948000000013</v>
      </c>
      <c r="C229" s="2">
        <v>1</v>
      </c>
      <c r="D229">
        <v>74.433196000000009</v>
      </c>
      <c r="E229" s="4">
        <v>2</v>
      </c>
      <c r="P229">
        <v>2</v>
      </c>
      <c r="Q229" t="str">
        <f t="shared" si="4"/>
        <v>12</v>
      </c>
    </row>
    <row r="230" spans="1:17" x14ac:dyDescent="0.25">
      <c r="A230">
        <v>229</v>
      </c>
      <c r="B230">
        <v>81.504948000000013</v>
      </c>
      <c r="C230" s="2">
        <v>1</v>
      </c>
      <c r="D230">
        <v>74.378866000000002</v>
      </c>
      <c r="E230" s="4">
        <v>2</v>
      </c>
      <c r="P230">
        <v>2</v>
      </c>
      <c r="Q230" t="str">
        <f t="shared" si="4"/>
        <v>12</v>
      </c>
    </row>
    <row r="231" spans="1:17" x14ac:dyDescent="0.25">
      <c r="A231">
        <v>230</v>
      </c>
      <c r="D231">
        <v>74.378866000000002</v>
      </c>
      <c r="E231" s="4">
        <v>2</v>
      </c>
      <c r="P231">
        <v>1</v>
      </c>
      <c r="Q231" t="str">
        <f t="shared" si="4"/>
        <v>2</v>
      </c>
    </row>
    <row r="232" spans="1:17" x14ac:dyDescent="0.25">
      <c r="A232">
        <v>231</v>
      </c>
      <c r="D232">
        <v>74.378866000000002</v>
      </c>
      <c r="E232" s="4">
        <v>2</v>
      </c>
      <c r="F232">
        <v>82.138557000000006</v>
      </c>
      <c r="G232" s="5">
        <v>3</v>
      </c>
      <c r="P232">
        <v>2</v>
      </c>
      <c r="Q232" t="str">
        <f t="shared" si="4"/>
        <v>23</v>
      </c>
    </row>
    <row r="233" spans="1:17" x14ac:dyDescent="0.25">
      <c r="A233">
        <v>232</v>
      </c>
      <c r="D233">
        <v>74.378866000000002</v>
      </c>
      <c r="E233" s="4">
        <v>2</v>
      </c>
      <c r="F233">
        <v>82.22108200000001</v>
      </c>
      <c r="G233" s="5">
        <v>3</v>
      </c>
      <c r="P233">
        <v>2</v>
      </c>
      <c r="Q233" t="str">
        <f t="shared" si="4"/>
        <v>23</v>
      </c>
    </row>
    <row r="234" spans="1:17" x14ac:dyDescent="0.25">
      <c r="A234">
        <v>233</v>
      </c>
      <c r="D234">
        <v>74.378866000000002</v>
      </c>
      <c r="E234" s="4">
        <v>2</v>
      </c>
      <c r="F234">
        <v>82.22108200000001</v>
      </c>
      <c r="G234" s="5">
        <v>3</v>
      </c>
      <c r="P234">
        <v>2</v>
      </c>
      <c r="Q234" t="str">
        <f t="shared" si="4"/>
        <v>23</v>
      </c>
    </row>
    <row r="235" spans="1:17" x14ac:dyDescent="0.25">
      <c r="A235">
        <v>234</v>
      </c>
      <c r="D235">
        <v>74.378866000000002</v>
      </c>
      <c r="E235" s="4">
        <v>2</v>
      </c>
      <c r="F235">
        <v>82.22108200000001</v>
      </c>
      <c r="G235" s="5">
        <v>3</v>
      </c>
      <c r="P235">
        <v>2</v>
      </c>
      <c r="Q235" t="str">
        <f t="shared" si="4"/>
        <v>23</v>
      </c>
    </row>
    <row r="236" spans="1:17" x14ac:dyDescent="0.25">
      <c r="A236">
        <v>235</v>
      </c>
      <c r="D236">
        <v>74.378866000000002</v>
      </c>
      <c r="E236" s="4">
        <v>2</v>
      </c>
      <c r="F236">
        <v>82.22108200000001</v>
      </c>
      <c r="G236" s="5">
        <v>3</v>
      </c>
      <c r="P236">
        <v>2</v>
      </c>
      <c r="Q236" t="str">
        <f t="shared" si="4"/>
        <v>23</v>
      </c>
    </row>
    <row r="237" spans="1:17" x14ac:dyDescent="0.25">
      <c r="A237">
        <v>236</v>
      </c>
      <c r="D237">
        <v>74.378866000000002</v>
      </c>
      <c r="E237" s="4">
        <v>2</v>
      </c>
      <c r="F237">
        <v>82.22108200000001</v>
      </c>
      <c r="G237" s="5">
        <v>3</v>
      </c>
      <c r="P237">
        <v>2</v>
      </c>
      <c r="Q237" t="str">
        <f t="shared" si="4"/>
        <v>23</v>
      </c>
    </row>
    <row r="238" spans="1:17" x14ac:dyDescent="0.25">
      <c r="A238">
        <v>237</v>
      </c>
      <c r="D238">
        <v>74.378866000000002</v>
      </c>
      <c r="E238" s="4">
        <v>2</v>
      </c>
      <c r="F238">
        <v>82.22108200000001</v>
      </c>
      <c r="G238" s="5">
        <v>3</v>
      </c>
      <c r="P238">
        <v>2</v>
      </c>
      <c r="Q238" t="str">
        <f t="shared" si="4"/>
        <v>23</v>
      </c>
    </row>
    <row r="239" spans="1:17" x14ac:dyDescent="0.25">
      <c r="A239">
        <v>238</v>
      </c>
      <c r="D239">
        <v>74.378866000000002</v>
      </c>
      <c r="E239" s="4">
        <v>2</v>
      </c>
      <c r="F239">
        <v>82.22108200000001</v>
      </c>
      <c r="G239" s="5">
        <v>3</v>
      </c>
      <c r="P239">
        <v>2</v>
      </c>
      <c r="Q239" t="str">
        <f t="shared" si="4"/>
        <v>23</v>
      </c>
    </row>
    <row r="240" spans="1:17" x14ac:dyDescent="0.25">
      <c r="A240">
        <v>239</v>
      </c>
      <c r="D240">
        <v>74.378866000000002</v>
      </c>
      <c r="E240" s="4">
        <v>2</v>
      </c>
      <c r="F240">
        <v>82.22108200000001</v>
      </c>
      <c r="G240" s="5">
        <v>3</v>
      </c>
      <c r="P240">
        <v>2</v>
      </c>
      <c r="Q240" t="str">
        <f t="shared" si="4"/>
        <v>23</v>
      </c>
    </row>
    <row r="241" spans="1:17" x14ac:dyDescent="0.25">
      <c r="A241">
        <v>240</v>
      </c>
      <c r="D241">
        <v>74.378866000000002</v>
      </c>
      <c r="E241" s="4">
        <v>2</v>
      </c>
      <c r="F241">
        <v>82.22108200000001</v>
      </c>
      <c r="G241" s="5">
        <v>3</v>
      </c>
      <c r="P241">
        <v>2</v>
      </c>
      <c r="Q241" t="str">
        <f t="shared" si="4"/>
        <v>23</v>
      </c>
    </row>
    <row r="242" spans="1:17" x14ac:dyDescent="0.25">
      <c r="A242">
        <v>241</v>
      </c>
      <c r="D242">
        <v>74.378866000000002</v>
      </c>
      <c r="E242" s="4">
        <v>2</v>
      </c>
      <c r="F242">
        <v>82.22108200000001</v>
      </c>
      <c r="G242" s="5">
        <v>3</v>
      </c>
      <c r="P242">
        <v>2</v>
      </c>
      <c r="Q242" t="str">
        <f t="shared" si="4"/>
        <v>23</v>
      </c>
    </row>
    <row r="243" spans="1:17" x14ac:dyDescent="0.25">
      <c r="A243">
        <v>242</v>
      </c>
      <c r="B243">
        <v>68.66298900000001</v>
      </c>
      <c r="C243" s="2">
        <v>1</v>
      </c>
      <c r="D243">
        <v>74.433196000000009</v>
      </c>
      <c r="E243" s="4">
        <v>2</v>
      </c>
      <c r="F243">
        <v>82.22108200000001</v>
      </c>
      <c r="G243" s="5">
        <v>3</v>
      </c>
      <c r="P243">
        <v>3</v>
      </c>
      <c r="Q243" t="str">
        <f t="shared" si="4"/>
        <v>123</v>
      </c>
    </row>
    <row r="244" spans="1:17" x14ac:dyDescent="0.25">
      <c r="A244">
        <v>243</v>
      </c>
      <c r="B244">
        <v>68.634484</v>
      </c>
      <c r="C244" s="2">
        <v>1</v>
      </c>
      <c r="F244">
        <v>82.22108200000001</v>
      </c>
      <c r="G244" s="5">
        <v>3</v>
      </c>
      <c r="P244">
        <v>2</v>
      </c>
      <c r="Q244" t="str">
        <f t="shared" si="4"/>
        <v>13</v>
      </c>
    </row>
    <row r="245" spans="1:17" x14ac:dyDescent="0.25">
      <c r="A245">
        <v>244</v>
      </c>
      <c r="B245">
        <v>68.634484</v>
      </c>
      <c r="C245" s="2">
        <v>1</v>
      </c>
      <c r="F245">
        <v>82.22108200000001</v>
      </c>
      <c r="G245" s="5">
        <v>3</v>
      </c>
      <c r="P245">
        <v>2</v>
      </c>
      <c r="Q245" t="str">
        <f t="shared" si="4"/>
        <v>13</v>
      </c>
    </row>
    <row r="246" spans="1:17" x14ac:dyDescent="0.25">
      <c r="A246">
        <v>245</v>
      </c>
      <c r="B246">
        <v>68.634484</v>
      </c>
      <c r="C246" s="2">
        <v>1</v>
      </c>
      <c r="F246">
        <v>82.22108200000001</v>
      </c>
      <c r="G246" s="5">
        <v>3</v>
      </c>
      <c r="H246">
        <v>76.398402000000004</v>
      </c>
      <c r="I246" s="3">
        <v>4</v>
      </c>
      <c r="P246">
        <v>3</v>
      </c>
      <c r="Q246" t="str">
        <f t="shared" si="4"/>
        <v>134</v>
      </c>
    </row>
    <row r="247" spans="1:17" x14ac:dyDescent="0.25">
      <c r="A247">
        <v>246</v>
      </c>
      <c r="B247">
        <v>68.634484</v>
      </c>
      <c r="C247" s="2">
        <v>1</v>
      </c>
      <c r="F247">
        <v>82.22108200000001</v>
      </c>
      <c r="G247" s="5">
        <v>3</v>
      </c>
      <c r="H247">
        <v>76.326907000000006</v>
      </c>
      <c r="I247" s="3">
        <v>4</v>
      </c>
      <c r="P247">
        <v>3</v>
      </c>
      <c r="Q247" t="str">
        <f t="shared" si="4"/>
        <v>134</v>
      </c>
    </row>
    <row r="248" spans="1:17" x14ac:dyDescent="0.25">
      <c r="A248">
        <v>247</v>
      </c>
      <c r="B248">
        <v>68.634484</v>
      </c>
      <c r="C248" s="2">
        <v>1</v>
      </c>
      <c r="F248">
        <v>82.22108200000001</v>
      </c>
      <c r="G248" s="5">
        <v>3</v>
      </c>
      <c r="H248">
        <v>76.326907000000006</v>
      </c>
      <c r="I248" s="3">
        <v>4</v>
      </c>
      <c r="P248">
        <v>3</v>
      </c>
      <c r="Q248" t="str">
        <f t="shared" si="4"/>
        <v>134</v>
      </c>
    </row>
    <row r="249" spans="1:17" x14ac:dyDescent="0.25">
      <c r="A249">
        <v>248</v>
      </c>
      <c r="B249">
        <v>68.634484</v>
      </c>
      <c r="C249" s="2">
        <v>1</v>
      </c>
      <c r="F249">
        <v>82.138557000000006</v>
      </c>
      <c r="G249" s="5">
        <v>3</v>
      </c>
      <c r="H249">
        <v>76.326907000000006</v>
      </c>
      <c r="I249" s="3">
        <v>4</v>
      </c>
      <c r="P249">
        <v>3</v>
      </c>
      <c r="Q249" t="str">
        <f t="shared" si="4"/>
        <v>134</v>
      </c>
    </row>
    <row r="250" spans="1:17" x14ac:dyDescent="0.25">
      <c r="A250">
        <v>249</v>
      </c>
      <c r="B250">
        <v>68.634484</v>
      </c>
      <c r="C250" s="2">
        <v>1</v>
      </c>
      <c r="F250">
        <v>82.138557000000006</v>
      </c>
      <c r="G250" s="5">
        <v>3</v>
      </c>
      <c r="H250">
        <v>76.326907000000006</v>
      </c>
      <c r="I250" s="3">
        <v>4</v>
      </c>
      <c r="P250">
        <v>3</v>
      </c>
      <c r="Q250" t="str">
        <f t="shared" si="4"/>
        <v>134</v>
      </c>
    </row>
    <row r="251" spans="1:17" x14ac:dyDescent="0.25">
      <c r="A251">
        <v>250</v>
      </c>
      <c r="B251">
        <v>68.634484</v>
      </c>
      <c r="C251" s="2">
        <v>1</v>
      </c>
      <c r="F251">
        <v>82.138557000000006</v>
      </c>
      <c r="G251" s="5">
        <v>3</v>
      </c>
      <c r="H251">
        <v>76.326907000000006</v>
      </c>
      <c r="I251" s="3">
        <v>4</v>
      </c>
      <c r="P251">
        <v>3</v>
      </c>
      <c r="Q251" t="str">
        <f t="shared" si="4"/>
        <v>134</v>
      </c>
    </row>
    <row r="252" spans="1:17" x14ac:dyDescent="0.25">
      <c r="A252">
        <v>251</v>
      </c>
      <c r="B252">
        <v>68.634484</v>
      </c>
      <c r="C252" s="2">
        <v>1</v>
      </c>
      <c r="H252">
        <v>76.326907000000006</v>
      </c>
      <c r="I252" s="3">
        <v>4</v>
      </c>
      <c r="P252">
        <v>2</v>
      </c>
      <c r="Q252" t="str">
        <f t="shared" si="4"/>
        <v>14</v>
      </c>
    </row>
    <row r="253" spans="1:17" x14ac:dyDescent="0.25">
      <c r="A253">
        <v>252</v>
      </c>
      <c r="B253">
        <v>68.634484</v>
      </c>
      <c r="C253" s="2">
        <v>1</v>
      </c>
      <c r="H253">
        <v>76.326907000000006</v>
      </c>
      <c r="I253" s="3">
        <v>4</v>
      </c>
      <c r="P253">
        <v>2</v>
      </c>
      <c r="Q253" t="str">
        <f t="shared" si="4"/>
        <v>14</v>
      </c>
    </row>
    <row r="254" spans="1:17" x14ac:dyDescent="0.25">
      <c r="A254">
        <v>253</v>
      </c>
      <c r="B254">
        <v>68.634484</v>
      </c>
      <c r="C254" s="2">
        <v>1</v>
      </c>
      <c r="H254">
        <v>76.326907000000006</v>
      </c>
      <c r="I254" s="3">
        <v>4</v>
      </c>
      <c r="P254">
        <v>2</v>
      </c>
      <c r="Q254" t="str">
        <f t="shared" si="4"/>
        <v>14</v>
      </c>
    </row>
    <row r="255" spans="1:17" x14ac:dyDescent="0.25">
      <c r="A255">
        <v>254</v>
      </c>
      <c r="B255">
        <v>68.634484</v>
      </c>
      <c r="C255" s="2">
        <v>1</v>
      </c>
      <c r="H255">
        <v>76.326907000000006</v>
      </c>
      <c r="I255" s="3">
        <v>4</v>
      </c>
      <c r="P255">
        <v>2</v>
      </c>
      <c r="Q255" t="str">
        <f t="shared" si="4"/>
        <v>14</v>
      </c>
    </row>
    <row r="256" spans="1:17" x14ac:dyDescent="0.25">
      <c r="A256">
        <v>255</v>
      </c>
      <c r="B256">
        <v>68.634484</v>
      </c>
      <c r="C256" s="2">
        <v>1</v>
      </c>
      <c r="H256">
        <v>76.326907000000006</v>
      </c>
      <c r="I256" s="3">
        <v>4</v>
      </c>
      <c r="P256">
        <v>2</v>
      </c>
      <c r="Q256" t="str">
        <f t="shared" si="4"/>
        <v>14</v>
      </c>
    </row>
    <row r="257" spans="1:17" x14ac:dyDescent="0.25">
      <c r="A257">
        <v>256</v>
      </c>
      <c r="B257">
        <v>68.66298900000001</v>
      </c>
      <c r="C257" s="2">
        <v>1</v>
      </c>
      <c r="H257">
        <v>76.326907000000006</v>
      </c>
      <c r="I257" s="3">
        <v>4</v>
      </c>
      <c r="P257">
        <v>2</v>
      </c>
      <c r="Q257" t="str">
        <f t="shared" si="4"/>
        <v>14</v>
      </c>
    </row>
    <row r="258" spans="1:17" x14ac:dyDescent="0.25">
      <c r="A258">
        <v>257</v>
      </c>
      <c r="H258">
        <v>76.326907000000006</v>
      </c>
      <c r="I258" s="3">
        <v>4</v>
      </c>
      <c r="P258">
        <v>1</v>
      </c>
      <c r="Q258" t="str">
        <f t="shared" ref="Q258:Q321" si="5">CONCATENATE(C258,E258,G258,I258)</f>
        <v>4</v>
      </c>
    </row>
    <row r="259" spans="1:17" x14ac:dyDescent="0.25">
      <c r="A259">
        <v>258</v>
      </c>
      <c r="D259">
        <v>56.321105000000003</v>
      </c>
      <c r="E259" s="4">
        <v>2</v>
      </c>
      <c r="H259">
        <v>76.326907000000006</v>
      </c>
      <c r="I259" s="3">
        <v>4</v>
      </c>
      <c r="P259">
        <v>2</v>
      </c>
      <c r="Q259" t="str">
        <f t="shared" si="5"/>
        <v>24</v>
      </c>
    </row>
    <row r="260" spans="1:17" x14ac:dyDescent="0.25">
      <c r="A260">
        <v>259</v>
      </c>
      <c r="D260">
        <v>56.326312000000001</v>
      </c>
      <c r="E260" s="4">
        <v>2</v>
      </c>
      <c r="H260">
        <v>76.398402000000004</v>
      </c>
      <c r="I260" s="3">
        <v>4</v>
      </c>
      <c r="P260">
        <v>2</v>
      </c>
      <c r="Q260" t="str">
        <f t="shared" si="5"/>
        <v>24</v>
      </c>
    </row>
    <row r="261" spans="1:17" x14ac:dyDescent="0.25">
      <c r="A261">
        <v>260</v>
      </c>
      <c r="D261">
        <v>56.326312000000001</v>
      </c>
      <c r="E261" s="4">
        <v>2</v>
      </c>
      <c r="P261">
        <v>1</v>
      </c>
      <c r="Q261" t="str">
        <f t="shared" si="5"/>
        <v>2</v>
      </c>
    </row>
    <row r="262" spans="1:17" x14ac:dyDescent="0.25">
      <c r="A262">
        <v>261</v>
      </c>
      <c r="D262">
        <v>56.326312000000001</v>
      </c>
      <c r="E262" s="4">
        <v>2</v>
      </c>
      <c r="P262">
        <v>1</v>
      </c>
      <c r="Q262" t="str">
        <f t="shared" si="5"/>
        <v>2</v>
      </c>
    </row>
    <row r="263" spans="1:17" x14ac:dyDescent="0.25">
      <c r="A263">
        <v>262</v>
      </c>
      <c r="D263">
        <v>56.326312000000001</v>
      </c>
      <c r="E263" s="4">
        <v>2</v>
      </c>
      <c r="F263">
        <v>68.623608000000004</v>
      </c>
      <c r="G263" s="5">
        <v>3</v>
      </c>
      <c r="P263">
        <v>2</v>
      </c>
      <c r="Q263" t="str">
        <f t="shared" si="5"/>
        <v>23</v>
      </c>
    </row>
    <row r="264" spans="1:17" x14ac:dyDescent="0.25">
      <c r="A264">
        <v>263</v>
      </c>
      <c r="D264">
        <v>56.326312000000001</v>
      </c>
      <c r="E264" s="4">
        <v>2</v>
      </c>
      <c r="F264">
        <v>68.634484</v>
      </c>
      <c r="G264" s="5">
        <v>3</v>
      </c>
      <c r="P264">
        <v>2</v>
      </c>
      <c r="Q264" t="str">
        <f t="shared" si="5"/>
        <v>23</v>
      </c>
    </row>
    <row r="265" spans="1:17" x14ac:dyDescent="0.25">
      <c r="A265">
        <v>264</v>
      </c>
      <c r="D265">
        <v>56.326312000000001</v>
      </c>
      <c r="E265" s="4">
        <v>2</v>
      </c>
      <c r="F265">
        <v>68.634484</v>
      </c>
      <c r="G265" s="5">
        <v>3</v>
      </c>
      <c r="P265">
        <v>2</v>
      </c>
      <c r="Q265" t="str">
        <f t="shared" si="5"/>
        <v>23</v>
      </c>
    </row>
    <row r="266" spans="1:17" x14ac:dyDescent="0.25">
      <c r="A266">
        <v>265</v>
      </c>
      <c r="D266">
        <v>56.326312000000001</v>
      </c>
      <c r="E266" s="4">
        <v>2</v>
      </c>
      <c r="F266">
        <v>68.634484</v>
      </c>
      <c r="G266" s="5">
        <v>3</v>
      </c>
      <c r="P266">
        <v>2</v>
      </c>
      <c r="Q266" t="str">
        <f t="shared" si="5"/>
        <v>23</v>
      </c>
    </row>
    <row r="267" spans="1:17" x14ac:dyDescent="0.25">
      <c r="A267">
        <v>266</v>
      </c>
      <c r="D267">
        <v>56.326312000000001</v>
      </c>
      <c r="E267" s="4">
        <v>2</v>
      </c>
      <c r="F267">
        <v>68.634484</v>
      </c>
      <c r="G267" s="5">
        <v>3</v>
      </c>
      <c r="P267">
        <v>2</v>
      </c>
      <c r="Q267" t="str">
        <f t="shared" si="5"/>
        <v>23</v>
      </c>
    </row>
    <row r="268" spans="1:17" x14ac:dyDescent="0.25">
      <c r="A268">
        <v>267</v>
      </c>
      <c r="D268">
        <v>56.326312000000001</v>
      </c>
      <c r="E268" s="4">
        <v>2</v>
      </c>
      <c r="F268">
        <v>68.634484</v>
      </c>
      <c r="G268" s="5">
        <v>3</v>
      </c>
      <c r="P268">
        <v>2</v>
      </c>
      <c r="Q268" t="str">
        <f t="shared" si="5"/>
        <v>23</v>
      </c>
    </row>
    <row r="269" spans="1:17" x14ac:dyDescent="0.25">
      <c r="A269">
        <v>268</v>
      </c>
      <c r="D269">
        <v>56.326312000000001</v>
      </c>
      <c r="E269" s="4">
        <v>2</v>
      </c>
      <c r="F269">
        <v>68.634484</v>
      </c>
      <c r="G269" s="5">
        <v>3</v>
      </c>
      <c r="P269">
        <v>2</v>
      </c>
      <c r="Q269" t="str">
        <f t="shared" si="5"/>
        <v>23</v>
      </c>
    </row>
    <row r="270" spans="1:17" x14ac:dyDescent="0.25">
      <c r="A270">
        <v>269</v>
      </c>
      <c r="D270">
        <v>56.326312000000001</v>
      </c>
      <c r="E270" s="4">
        <v>2</v>
      </c>
      <c r="F270">
        <v>68.634484</v>
      </c>
      <c r="G270" s="5">
        <v>3</v>
      </c>
      <c r="P270">
        <v>2</v>
      </c>
      <c r="Q270" t="str">
        <f t="shared" si="5"/>
        <v>23</v>
      </c>
    </row>
    <row r="271" spans="1:17" x14ac:dyDescent="0.25">
      <c r="A271">
        <v>270</v>
      </c>
      <c r="B271">
        <v>48.493327000000001</v>
      </c>
      <c r="C271" s="2">
        <v>1</v>
      </c>
      <c r="D271">
        <v>56.326312000000001</v>
      </c>
      <c r="E271" s="4">
        <v>2</v>
      </c>
      <c r="F271">
        <v>68.634484</v>
      </c>
      <c r="G271" s="5">
        <v>3</v>
      </c>
      <c r="P271">
        <v>3</v>
      </c>
      <c r="Q271" t="str">
        <f t="shared" si="5"/>
        <v>123</v>
      </c>
    </row>
    <row r="272" spans="1:17" x14ac:dyDescent="0.25">
      <c r="A272">
        <v>271</v>
      </c>
      <c r="B272">
        <v>48.454532</v>
      </c>
      <c r="C272" s="2">
        <v>1</v>
      </c>
      <c r="D272">
        <v>56.326312000000001</v>
      </c>
      <c r="E272" s="4">
        <v>2</v>
      </c>
      <c r="F272">
        <v>68.634484</v>
      </c>
      <c r="G272" s="5">
        <v>3</v>
      </c>
      <c r="P272">
        <v>3</v>
      </c>
      <c r="Q272" t="str">
        <f t="shared" si="5"/>
        <v>123</v>
      </c>
    </row>
    <row r="273" spans="1:17" x14ac:dyDescent="0.25">
      <c r="A273">
        <v>272</v>
      </c>
      <c r="B273">
        <v>48.454532</v>
      </c>
      <c r="C273" s="2">
        <v>1</v>
      </c>
      <c r="D273">
        <v>56.321105000000003</v>
      </c>
      <c r="E273" s="4">
        <v>2</v>
      </c>
      <c r="F273">
        <v>68.634484</v>
      </c>
      <c r="G273" s="5">
        <v>3</v>
      </c>
      <c r="P273">
        <v>3</v>
      </c>
      <c r="Q273" t="str">
        <f t="shared" si="5"/>
        <v>123</v>
      </c>
    </row>
    <row r="274" spans="1:17" x14ac:dyDescent="0.25">
      <c r="A274">
        <v>273</v>
      </c>
      <c r="B274">
        <v>48.454532</v>
      </c>
      <c r="C274" s="2">
        <v>1</v>
      </c>
      <c r="F274">
        <v>68.634484</v>
      </c>
      <c r="G274" s="5">
        <v>3</v>
      </c>
      <c r="P274">
        <v>2</v>
      </c>
      <c r="Q274" t="str">
        <f t="shared" si="5"/>
        <v>13</v>
      </c>
    </row>
    <row r="275" spans="1:17" x14ac:dyDescent="0.25">
      <c r="A275">
        <v>274</v>
      </c>
      <c r="B275">
        <v>48.454532</v>
      </c>
      <c r="C275" s="2">
        <v>1</v>
      </c>
      <c r="F275">
        <v>68.634484</v>
      </c>
      <c r="G275" s="5">
        <v>3</v>
      </c>
      <c r="P275">
        <v>2</v>
      </c>
      <c r="Q275" t="str">
        <f t="shared" si="5"/>
        <v>13</v>
      </c>
    </row>
    <row r="276" spans="1:17" x14ac:dyDescent="0.25">
      <c r="A276">
        <v>275</v>
      </c>
      <c r="B276">
        <v>48.454532</v>
      </c>
      <c r="C276" s="2">
        <v>1</v>
      </c>
      <c r="F276">
        <v>68.634484</v>
      </c>
      <c r="G276" s="5">
        <v>3</v>
      </c>
      <c r="P276">
        <v>2</v>
      </c>
      <c r="Q276" t="str">
        <f t="shared" si="5"/>
        <v>13</v>
      </c>
    </row>
    <row r="277" spans="1:17" x14ac:dyDescent="0.25">
      <c r="A277">
        <v>276</v>
      </c>
      <c r="B277">
        <v>48.454532</v>
      </c>
      <c r="C277" s="2">
        <v>1</v>
      </c>
      <c r="F277">
        <v>68.634484</v>
      </c>
      <c r="G277" s="5">
        <v>3</v>
      </c>
      <c r="P277">
        <v>2</v>
      </c>
      <c r="Q277" t="str">
        <f t="shared" si="5"/>
        <v>13</v>
      </c>
    </row>
    <row r="278" spans="1:17" x14ac:dyDescent="0.25">
      <c r="A278">
        <v>277</v>
      </c>
      <c r="B278">
        <v>48.454532</v>
      </c>
      <c r="C278" s="2">
        <v>1</v>
      </c>
      <c r="F278">
        <v>68.634484</v>
      </c>
      <c r="G278" s="5">
        <v>3</v>
      </c>
      <c r="P278">
        <v>2</v>
      </c>
      <c r="Q278" t="str">
        <f t="shared" si="5"/>
        <v>13</v>
      </c>
    </row>
    <row r="279" spans="1:17" x14ac:dyDescent="0.25">
      <c r="A279">
        <v>278</v>
      </c>
      <c r="B279">
        <v>48.454532</v>
      </c>
      <c r="C279" s="2">
        <v>1</v>
      </c>
      <c r="F279">
        <v>68.634484</v>
      </c>
      <c r="G279" s="5">
        <v>3</v>
      </c>
      <c r="H279">
        <v>57.996734000000004</v>
      </c>
      <c r="I279" s="3">
        <v>4</v>
      </c>
      <c r="P279">
        <v>3</v>
      </c>
      <c r="Q279" t="str">
        <f t="shared" si="5"/>
        <v>134</v>
      </c>
    </row>
    <row r="280" spans="1:17" x14ac:dyDescent="0.25">
      <c r="A280">
        <v>279</v>
      </c>
      <c r="B280">
        <v>48.454532</v>
      </c>
      <c r="C280" s="2">
        <v>1</v>
      </c>
      <c r="F280">
        <v>68.634484</v>
      </c>
      <c r="G280" s="5">
        <v>3</v>
      </c>
      <c r="H280">
        <v>57.941065999999999</v>
      </c>
      <c r="I280" s="3">
        <v>4</v>
      </c>
      <c r="P280">
        <v>3</v>
      </c>
      <c r="Q280" t="str">
        <f t="shared" si="5"/>
        <v>134</v>
      </c>
    </row>
    <row r="281" spans="1:17" x14ac:dyDescent="0.25">
      <c r="A281">
        <v>280</v>
      </c>
      <c r="B281">
        <v>48.454532</v>
      </c>
      <c r="C281" s="2">
        <v>1</v>
      </c>
      <c r="F281">
        <v>68.623608000000004</v>
      </c>
      <c r="G281" s="5">
        <v>3</v>
      </c>
      <c r="H281">
        <v>57.941065999999999</v>
      </c>
      <c r="I281" s="3">
        <v>4</v>
      </c>
      <c r="P281">
        <v>3</v>
      </c>
      <c r="Q281" t="str">
        <f t="shared" si="5"/>
        <v>134</v>
      </c>
    </row>
    <row r="282" spans="1:17" x14ac:dyDescent="0.25">
      <c r="A282">
        <v>281</v>
      </c>
      <c r="B282">
        <v>48.454532</v>
      </c>
      <c r="C282" s="2">
        <v>1</v>
      </c>
      <c r="F282">
        <v>68.623608000000004</v>
      </c>
      <c r="G282" s="5">
        <v>3</v>
      </c>
      <c r="H282">
        <v>57.941065999999999</v>
      </c>
      <c r="I282" s="3">
        <v>4</v>
      </c>
      <c r="P282">
        <v>3</v>
      </c>
      <c r="Q282" t="str">
        <f t="shared" si="5"/>
        <v>134</v>
      </c>
    </row>
    <row r="283" spans="1:17" x14ac:dyDescent="0.25">
      <c r="A283">
        <v>282</v>
      </c>
      <c r="B283">
        <v>48.454532</v>
      </c>
      <c r="C283" s="2">
        <v>1</v>
      </c>
      <c r="H283">
        <v>57.941065999999999</v>
      </c>
      <c r="I283" s="3">
        <v>4</v>
      </c>
      <c r="P283">
        <v>2</v>
      </c>
      <c r="Q283" t="str">
        <f t="shared" si="5"/>
        <v>14</v>
      </c>
    </row>
    <row r="284" spans="1:17" x14ac:dyDescent="0.25">
      <c r="A284">
        <v>283</v>
      </c>
      <c r="B284">
        <v>48.454532</v>
      </c>
      <c r="C284" s="2">
        <v>1</v>
      </c>
      <c r="H284">
        <v>57.941065999999999</v>
      </c>
      <c r="I284" s="3">
        <v>4</v>
      </c>
      <c r="P284">
        <v>2</v>
      </c>
      <c r="Q284" t="str">
        <f t="shared" si="5"/>
        <v>14</v>
      </c>
    </row>
    <row r="285" spans="1:17" x14ac:dyDescent="0.25">
      <c r="A285">
        <v>284</v>
      </c>
      <c r="B285">
        <v>48.454532</v>
      </c>
      <c r="C285" s="2">
        <v>1</v>
      </c>
      <c r="H285">
        <v>57.941065999999999</v>
      </c>
      <c r="I285" s="3">
        <v>4</v>
      </c>
      <c r="P285">
        <v>2</v>
      </c>
      <c r="Q285" t="str">
        <f t="shared" si="5"/>
        <v>14</v>
      </c>
    </row>
    <row r="286" spans="1:17" x14ac:dyDescent="0.25">
      <c r="A286">
        <v>285</v>
      </c>
      <c r="B286">
        <v>48.454532</v>
      </c>
      <c r="C286" s="2">
        <v>1</v>
      </c>
      <c r="H286">
        <v>57.941065999999999</v>
      </c>
      <c r="I286" s="3">
        <v>4</v>
      </c>
      <c r="P286">
        <v>2</v>
      </c>
      <c r="Q286" t="str">
        <f t="shared" si="5"/>
        <v>14</v>
      </c>
    </row>
    <row r="287" spans="1:17" x14ac:dyDescent="0.25">
      <c r="A287">
        <v>286</v>
      </c>
      <c r="B287">
        <v>48.454532</v>
      </c>
      <c r="C287" s="2">
        <v>1</v>
      </c>
      <c r="H287">
        <v>57.941065999999999</v>
      </c>
      <c r="I287" s="3">
        <v>4</v>
      </c>
      <c r="P287">
        <v>2</v>
      </c>
      <c r="Q287" t="str">
        <f t="shared" si="5"/>
        <v>14</v>
      </c>
    </row>
    <row r="288" spans="1:17" x14ac:dyDescent="0.25">
      <c r="A288">
        <v>287</v>
      </c>
      <c r="B288">
        <v>48.493327000000001</v>
      </c>
      <c r="C288" s="2">
        <v>1</v>
      </c>
      <c r="D288">
        <v>37.915362999999999</v>
      </c>
      <c r="E288" s="4">
        <v>2</v>
      </c>
      <c r="H288">
        <v>57.941065999999999</v>
      </c>
      <c r="I288" s="3">
        <v>4</v>
      </c>
      <c r="P288">
        <v>3</v>
      </c>
      <c r="Q288" t="str">
        <f t="shared" si="5"/>
        <v>124</v>
      </c>
    </row>
    <row r="289" spans="1:17" x14ac:dyDescent="0.25">
      <c r="A289">
        <v>288</v>
      </c>
      <c r="D289">
        <v>37.908382000000003</v>
      </c>
      <c r="E289" s="4">
        <v>2</v>
      </c>
      <c r="H289">
        <v>57.941065999999999</v>
      </c>
      <c r="I289" s="3">
        <v>4</v>
      </c>
      <c r="P289">
        <v>2</v>
      </c>
      <c r="Q289" t="str">
        <f t="shared" si="5"/>
        <v>24</v>
      </c>
    </row>
    <row r="290" spans="1:17" x14ac:dyDescent="0.25">
      <c r="A290">
        <v>289</v>
      </c>
      <c r="D290">
        <v>37.908382000000003</v>
      </c>
      <c r="E290" s="4">
        <v>2</v>
      </c>
      <c r="H290">
        <v>57.941065999999999</v>
      </c>
      <c r="I290" s="3">
        <v>4</v>
      </c>
      <c r="P290">
        <v>2</v>
      </c>
      <c r="Q290" t="str">
        <f t="shared" si="5"/>
        <v>24</v>
      </c>
    </row>
    <row r="291" spans="1:17" x14ac:dyDescent="0.25">
      <c r="A291">
        <v>290</v>
      </c>
      <c r="D291">
        <v>37.908382000000003</v>
      </c>
      <c r="E291" s="4">
        <v>2</v>
      </c>
      <c r="H291">
        <v>57.941065999999999</v>
      </c>
      <c r="I291" s="3">
        <v>4</v>
      </c>
      <c r="P291">
        <v>2</v>
      </c>
      <c r="Q291" t="str">
        <f t="shared" si="5"/>
        <v>24</v>
      </c>
    </row>
    <row r="292" spans="1:17" x14ac:dyDescent="0.25">
      <c r="A292">
        <v>291</v>
      </c>
      <c r="D292">
        <v>37.908382000000003</v>
      </c>
      <c r="E292" s="4">
        <v>2</v>
      </c>
      <c r="H292">
        <v>57.941065999999999</v>
      </c>
      <c r="I292" s="3">
        <v>4</v>
      </c>
      <c r="P292">
        <v>2</v>
      </c>
      <c r="Q292" t="str">
        <f t="shared" si="5"/>
        <v>24</v>
      </c>
    </row>
    <row r="293" spans="1:17" x14ac:dyDescent="0.25">
      <c r="A293">
        <v>292</v>
      </c>
      <c r="D293">
        <v>37.908382000000003</v>
      </c>
      <c r="E293" s="4">
        <v>2</v>
      </c>
      <c r="H293">
        <v>57.941065999999999</v>
      </c>
      <c r="I293" s="3">
        <v>4</v>
      </c>
      <c r="P293">
        <v>2</v>
      </c>
      <c r="Q293" t="str">
        <f t="shared" si="5"/>
        <v>24</v>
      </c>
    </row>
    <row r="294" spans="1:17" x14ac:dyDescent="0.25">
      <c r="A294">
        <v>293</v>
      </c>
      <c r="D294">
        <v>37.908382000000003</v>
      </c>
      <c r="E294" s="4">
        <v>2</v>
      </c>
      <c r="H294">
        <v>57.941065999999999</v>
      </c>
      <c r="I294" s="3">
        <v>4</v>
      </c>
      <c r="P294">
        <v>2</v>
      </c>
      <c r="Q294" t="str">
        <f t="shared" si="5"/>
        <v>24</v>
      </c>
    </row>
    <row r="295" spans="1:17" x14ac:dyDescent="0.25">
      <c r="A295">
        <v>294</v>
      </c>
      <c r="D295">
        <v>37.908382000000003</v>
      </c>
      <c r="E295" s="4">
        <v>2</v>
      </c>
      <c r="F295">
        <v>48.024206999999997</v>
      </c>
      <c r="G295" s="5">
        <v>3</v>
      </c>
      <c r="H295">
        <v>57.996734000000004</v>
      </c>
      <c r="I295" s="3">
        <v>4</v>
      </c>
      <c r="P295">
        <v>3</v>
      </c>
      <c r="Q295" t="str">
        <f t="shared" si="5"/>
        <v>234</v>
      </c>
    </row>
    <row r="296" spans="1:17" x14ac:dyDescent="0.25">
      <c r="A296">
        <v>295</v>
      </c>
      <c r="D296">
        <v>37.908382000000003</v>
      </c>
      <c r="E296" s="4">
        <v>2</v>
      </c>
      <c r="F296">
        <v>48.000411</v>
      </c>
      <c r="G296" s="5">
        <v>3</v>
      </c>
      <c r="P296">
        <v>2</v>
      </c>
      <c r="Q296" t="str">
        <f t="shared" si="5"/>
        <v>23</v>
      </c>
    </row>
    <row r="297" spans="1:17" x14ac:dyDescent="0.25">
      <c r="A297">
        <v>296</v>
      </c>
      <c r="D297">
        <v>37.908382000000003</v>
      </c>
      <c r="E297" s="4">
        <v>2</v>
      </c>
      <c r="F297">
        <v>48.000411</v>
      </c>
      <c r="G297" s="5">
        <v>3</v>
      </c>
      <c r="P297">
        <v>2</v>
      </c>
      <c r="Q297" t="str">
        <f t="shared" si="5"/>
        <v>23</v>
      </c>
    </row>
    <row r="298" spans="1:17" x14ac:dyDescent="0.25">
      <c r="A298">
        <v>297</v>
      </c>
      <c r="D298">
        <v>37.908382000000003</v>
      </c>
      <c r="E298" s="4">
        <v>2</v>
      </c>
      <c r="F298">
        <v>48.000411</v>
      </c>
      <c r="G298" s="5">
        <v>3</v>
      </c>
      <c r="P298">
        <v>2</v>
      </c>
      <c r="Q298" t="str">
        <f t="shared" si="5"/>
        <v>23</v>
      </c>
    </row>
    <row r="299" spans="1:17" x14ac:dyDescent="0.25">
      <c r="A299">
        <v>298</v>
      </c>
      <c r="D299">
        <v>37.908382000000003</v>
      </c>
      <c r="E299" s="4">
        <v>2</v>
      </c>
      <c r="F299">
        <v>48.000411</v>
      </c>
      <c r="G299" s="5">
        <v>3</v>
      </c>
      <c r="P299">
        <v>2</v>
      </c>
      <c r="Q299" t="str">
        <f t="shared" si="5"/>
        <v>23</v>
      </c>
    </row>
    <row r="300" spans="1:17" x14ac:dyDescent="0.25">
      <c r="A300">
        <v>299</v>
      </c>
      <c r="D300">
        <v>37.908382000000003</v>
      </c>
      <c r="E300" s="4">
        <v>2</v>
      </c>
      <c r="F300">
        <v>48.000411</v>
      </c>
      <c r="G300" s="5">
        <v>3</v>
      </c>
      <c r="P300">
        <v>2</v>
      </c>
      <c r="Q300" t="str">
        <f t="shared" si="5"/>
        <v>23</v>
      </c>
    </row>
    <row r="301" spans="1:17" x14ac:dyDescent="0.25">
      <c r="A301">
        <v>300</v>
      </c>
      <c r="D301">
        <v>37.908382000000003</v>
      </c>
      <c r="E301" s="4">
        <v>2</v>
      </c>
      <c r="F301">
        <v>48.000411</v>
      </c>
      <c r="G301" s="5">
        <v>3</v>
      </c>
      <c r="P301">
        <v>2</v>
      </c>
      <c r="Q301" t="str">
        <f t="shared" si="5"/>
        <v>23</v>
      </c>
    </row>
    <row r="302" spans="1:17" x14ac:dyDescent="0.25">
      <c r="A302">
        <v>301</v>
      </c>
      <c r="D302">
        <v>37.908382000000003</v>
      </c>
      <c r="E302" s="4">
        <v>2</v>
      </c>
      <c r="F302">
        <v>48.000411</v>
      </c>
      <c r="G302" s="5">
        <v>3</v>
      </c>
      <c r="P302">
        <v>2</v>
      </c>
      <c r="Q302" t="str">
        <f t="shared" si="5"/>
        <v>23</v>
      </c>
    </row>
    <row r="303" spans="1:17" x14ac:dyDescent="0.25">
      <c r="A303">
        <v>302</v>
      </c>
      <c r="B303">
        <v>30.621682</v>
      </c>
      <c r="C303" s="2">
        <v>1</v>
      </c>
      <c r="D303">
        <v>37.908382000000003</v>
      </c>
      <c r="E303" s="4">
        <v>2</v>
      </c>
      <c r="F303">
        <v>48.000411</v>
      </c>
      <c r="G303" s="5">
        <v>3</v>
      </c>
      <c r="P303">
        <v>3</v>
      </c>
      <c r="Q303" t="str">
        <f t="shared" si="5"/>
        <v>123</v>
      </c>
    </row>
    <row r="304" spans="1:17" x14ac:dyDescent="0.25">
      <c r="A304">
        <v>303</v>
      </c>
      <c r="B304">
        <v>30.591689000000002</v>
      </c>
      <c r="C304" s="2">
        <v>1</v>
      </c>
      <c r="D304">
        <v>37.908382000000003</v>
      </c>
      <c r="E304" s="4">
        <v>2</v>
      </c>
      <c r="F304">
        <v>48.000411</v>
      </c>
      <c r="G304" s="5">
        <v>3</v>
      </c>
      <c r="P304">
        <v>3</v>
      </c>
      <c r="Q304" t="str">
        <f t="shared" si="5"/>
        <v>123</v>
      </c>
    </row>
    <row r="305" spans="1:17" x14ac:dyDescent="0.25">
      <c r="A305">
        <v>304</v>
      </c>
      <c r="B305">
        <v>30.591689000000002</v>
      </c>
      <c r="C305" s="2">
        <v>1</v>
      </c>
      <c r="D305">
        <v>37.908382000000003</v>
      </c>
      <c r="E305" s="4">
        <v>2</v>
      </c>
      <c r="F305">
        <v>48.000411</v>
      </c>
      <c r="G305" s="5">
        <v>3</v>
      </c>
      <c r="P305">
        <v>3</v>
      </c>
      <c r="Q305" t="str">
        <f t="shared" si="5"/>
        <v>123</v>
      </c>
    </row>
    <row r="306" spans="1:17" x14ac:dyDescent="0.25">
      <c r="A306">
        <v>305</v>
      </c>
      <c r="B306">
        <v>30.591689000000002</v>
      </c>
      <c r="C306" s="2">
        <v>1</v>
      </c>
      <c r="D306">
        <v>37.915362999999999</v>
      </c>
      <c r="E306" s="4">
        <v>2</v>
      </c>
      <c r="F306">
        <v>48.000411</v>
      </c>
      <c r="G306" s="5">
        <v>3</v>
      </c>
      <c r="P306">
        <v>3</v>
      </c>
      <c r="Q306" t="str">
        <f t="shared" si="5"/>
        <v>123</v>
      </c>
    </row>
    <row r="307" spans="1:17" x14ac:dyDescent="0.25">
      <c r="A307">
        <v>306</v>
      </c>
      <c r="B307">
        <v>30.591689000000002</v>
      </c>
      <c r="C307" s="2">
        <v>1</v>
      </c>
      <c r="F307">
        <v>48.000411</v>
      </c>
      <c r="G307" s="5">
        <v>3</v>
      </c>
      <c r="P307">
        <v>2</v>
      </c>
      <c r="Q307" t="str">
        <f t="shared" si="5"/>
        <v>13</v>
      </c>
    </row>
    <row r="308" spans="1:17" x14ac:dyDescent="0.25">
      <c r="A308">
        <v>307</v>
      </c>
      <c r="B308">
        <v>30.591689000000002</v>
      </c>
      <c r="C308" s="2">
        <v>1</v>
      </c>
      <c r="F308">
        <v>48.000411</v>
      </c>
      <c r="G308" s="5">
        <v>3</v>
      </c>
      <c r="P308">
        <v>2</v>
      </c>
      <c r="Q308" t="str">
        <f t="shared" si="5"/>
        <v>13</v>
      </c>
    </row>
    <row r="309" spans="1:17" x14ac:dyDescent="0.25">
      <c r="A309">
        <v>308</v>
      </c>
      <c r="B309">
        <v>30.591689000000002</v>
      </c>
      <c r="C309" s="2">
        <v>1</v>
      </c>
      <c r="F309">
        <v>48.000411</v>
      </c>
      <c r="G309" s="5">
        <v>3</v>
      </c>
      <c r="P309">
        <v>2</v>
      </c>
      <c r="Q309" t="str">
        <f t="shared" si="5"/>
        <v>13</v>
      </c>
    </row>
    <row r="310" spans="1:17" x14ac:dyDescent="0.25">
      <c r="A310">
        <v>309</v>
      </c>
      <c r="B310">
        <v>30.591689000000002</v>
      </c>
      <c r="C310" s="2">
        <v>1</v>
      </c>
      <c r="F310">
        <v>48.000411</v>
      </c>
      <c r="G310" s="5">
        <v>3</v>
      </c>
      <c r="H310">
        <v>40.853369999999998</v>
      </c>
      <c r="I310" s="3">
        <v>4</v>
      </c>
      <c r="P310">
        <v>3</v>
      </c>
      <c r="Q310" t="str">
        <f t="shared" si="5"/>
        <v>134</v>
      </c>
    </row>
    <row r="311" spans="1:17" x14ac:dyDescent="0.25">
      <c r="A311">
        <v>310</v>
      </c>
      <c r="B311">
        <v>30.591689000000002</v>
      </c>
      <c r="C311" s="2">
        <v>1</v>
      </c>
      <c r="F311">
        <v>48.000411</v>
      </c>
      <c r="G311" s="5">
        <v>3</v>
      </c>
      <c r="H311">
        <v>40.835090000000001</v>
      </c>
      <c r="I311" s="3">
        <v>4</v>
      </c>
      <c r="P311">
        <v>3</v>
      </c>
      <c r="Q311" t="str">
        <f t="shared" si="5"/>
        <v>134</v>
      </c>
    </row>
    <row r="312" spans="1:17" x14ac:dyDescent="0.25">
      <c r="A312">
        <v>311</v>
      </c>
      <c r="B312">
        <v>30.591689000000002</v>
      </c>
      <c r="C312" s="2">
        <v>1</v>
      </c>
      <c r="F312">
        <v>48.000411</v>
      </c>
      <c r="G312" s="5">
        <v>3</v>
      </c>
      <c r="H312">
        <v>40.835090000000001</v>
      </c>
      <c r="I312" s="3">
        <v>4</v>
      </c>
      <c r="P312">
        <v>3</v>
      </c>
      <c r="Q312" t="str">
        <f t="shared" si="5"/>
        <v>134</v>
      </c>
    </row>
    <row r="313" spans="1:17" x14ac:dyDescent="0.25">
      <c r="A313">
        <v>312</v>
      </c>
      <c r="B313">
        <v>30.591689000000002</v>
      </c>
      <c r="C313" s="2">
        <v>1</v>
      </c>
      <c r="F313">
        <v>48.000411</v>
      </c>
      <c r="G313" s="5">
        <v>3</v>
      </c>
      <c r="H313">
        <v>40.835090000000001</v>
      </c>
      <c r="I313" s="3">
        <v>4</v>
      </c>
      <c r="P313">
        <v>3</v>
      </c>
      <c r="Q313" t="str">
        <f t="shared" si="5"/>
        <v>134</v>
      </c>
    </row>
    <row r="314" spans="1:17" x14ac:dyDescent="0.25">
      <c r="A314">
        <v>313</v>
      </c>
      <c r="B314">
        <v>30.591689000000002</v>
      </c>
      <c r="C314" s="2">
        <v>1</v>
      </c>
      <c r="F314">
        <v>48.000411</v>
      </c>
      <c r="G314" s="5">
        <v>3</v>
      </c>
      <c r="H314">
        <v>40.835090000000001</v>
      </c>
      <c r="I314" s="3">
        <v>4</v>
      </c>
      <c r="P314">
        <v>3</v>
      </c>
      <c r="Q314" t="str">
        <f t="shared" si="5"/>
        <v>134</v>
      </c>
    </row>
    <row r="315" spans="1:17" x14ac:dyDescent="0.25">
      <c r="A315">
        <v>314</v>
      </c>
      <c r="B315">
        <v>30.591689000000002</v>
      </c>
      <c r="C315" s="2">
        <v>1</v>
      </c>
      <c r="F315">
        <v>48.000411</v>
      </c>
      <c r="G315" s="5">
        <v>3</v>
      </c>
      <c r="H315">
        <v>40.835090000000001</v>
      </c>
      <c r="I315" s="3">
        <v>4</v>
      </c>
      <c r="P315">
        <v>3</v>
      </c>
      <c r="Q315" t="str">
        <f t="shared" si="5"/>
        <v>134</v>
      </c>
    </row>
    <row r="316" spans="1:17" x14ac:dyDescent="0.25">
      <c r="A316">
        <v>315</v>
      </c>
      <c r="B316">
        <v>30.591689000000002</v>
      </c>
      <c r="C316" s="2">
        <v>1</v>
      </c>
      <c r="F316">
        <v>48.000411</v>
      </c>
      <c r="G316" s="5">
        <v>3</v>
      </c>
      <c r="H316">
        <v>40.835090000000001</v>
      </c>
      <c r="I316" s="3">
        <v>4</v>
      </c>
      <c r="P316">
        <v>3</v>
      </c>
      <c r="Q316" t="str">
        <f t="shared" si="5"/>
        <v>134</v>
      </c>
    </row>
    <row r="317" spans="1:17" x14ac:dyDescent="0.25">
      <c r="A317">
        <v>316</v>
      </c>
      <c r="B317">
        <v>30.591689000000002</v>
      </c>
      <c r="C317" s="2">
        <v>1</v>
      </c>
      <c r="F317">
        <v>48.000411</v>
      </c>
      <c r="G317" s="5">
        <v>3</v>
      </c>
      <c r="H317">
        <v>40.835090000000001</v>
      </c>
      <c r="I317" s="3">
        <v>4</v>
      </c>
      <c r="P317">
        <v>3</v>
      </c>
      <c r="Q317" t="str">
        <f t="shared" si="5"/>
        <v>134</v>
      </c>
    </row>
    <row r="318" spans="1:17" x14ac:dyDescent="0.25">
      <c r="A318">
        <v>317</v>
      </c>
      <c r="B318">
        <v>30.591689000000002</v>
      </c>
      <c r="C318" s="2">
        <v>1</v>
      </c>
      <c r="F318">
        <v>48.024206999999997</v>
      </c>
      <c r="G318" s="5">
        <v>3</v>
      </c>
      <c r="H318">
        <v>40.835090000000001</v>
      </c>
      <c r="I318" s="3">
        <v>4</v>
      </c>
      <c r="P318">
        <v>3</v>
      </c>
      <c r="Q318" t="str">
        <f t="shared" si="5"/>
        <v>134</v>
      </c>
    </row>
    <row r="319" spans="1:17" x14ac:dyDescent="0.25">
      <c r="A319">
        <v>318</v>
      </c>
      <c r="B319">
        <v>30.591689000000002</v>
      </c>
      <c r="C319" s="2">
        <v>1</v>
      </c>
      <c r="H319">
        <v>40.835090000000001</v>
      </c>
      <c r="I319" s="3">
        <v>4</v>
      </c>
      <c r="P319">
        <v>2</v>
      </c>
      <c r="Q319" t="str">
        <f t="shared" si="5"/>
        <v>14</v>
      </c>
    </row>
    <row r="320" spans="1:17" x14ac:dyDescent="0.25">
      <c r="A320">
        <v>319</v>
      </c>
      <c r="B320">
        <v>30.591689000000002</v>
      </c>
      <c r="C320" s="2">
        <v>1</v>
      </c>
      <c r="H320">
        <v>40.835090000000001</v>
      </c>
      <c r="I320" s="3">
        <v>4</v>
      </c>
      <c r="P320">
        <v>2</v>
      </c>
      <c r="Q320" t="str">
        <f t="shared" si="5"/>
        <v>14</v>
      </c>
    </row>
    <row r="321" spans="1:17" x14ac:dyDescent="0.25">
      <c r="A321">
        <v>320</v>
      </c>
      <c r="B321">
        <v>30.591689000000002</v>
      </c>
      <c r="C321" s="2">
        <v>1</v>
      </c>
      <c r="D321">
        <v>22.736415000000001</v>
      </c>
      <c r="E321" s="4">
        <v>2</v>
      </c>
      <c r="H321">
        <v>40.835090000000001</v>
      </c>
      <c r="I321" s="3">
        <v>4</v>
      </c>
      <c r="P321">
        <v>3</v>
      </c>
      <c r="Q321" t="str">
        <f t="shared" si="5"/>
        <v>124</v>
      </c>
    </row>
    <row r="322" spans="1:17" x14ac:dyDescent="0.25">
      <c r="A322">
        <v>321</v>
      </c>
      <c r="B322">
        <v>30.591689000000002</v>
      </c>
      <c r="C322" s="2">
        <v>1</v>
      </c>
      <c r="D322">
        <v>22.770365999999996</v>
      </c>
      <c r="E322" s="4">
        <v>2</v>
      </c>
      <c r="H322">
        <v>40.835090000000001</v>
      </c>
      <c r="I322" s="3">
        <v>4</v>
      </c>
      <c r="P322">
        <v>3</v>
      </c>
      <c r="Q322" t="str">
        <f t="shared" ref="Q322:Q385" si="6">CONCATENATE(C322,E322,G322,I322)</f>
        <v>124</v>
      </c>
    </row>
    <row r="323" spans="1:17" x14ac:dyDescent="0.25">
      <c r="A323">
        <v>322</v>
      </c>
      <c r="B323">
        <v>30.591689000000002</v>
      </c>
      <c r="C323" s="2">
        <v>1</v>
      </c>
      <c r="D323">
        <v>22.770365999999996</v>
      </c>
      <c r="E323" s="4">
        <v>2</v>
      </c>
      <c r="H323">
        <v>40.835090000000001</v>
      </c>
      <c r="I323" s="3">
        <v>4</v>
      </c>
      <c r="P323">
        <v>3</v>
      </c>
      <c r="Q323" t="str">
        <f t="shared" si="6"/>
        <v>124</v>
      </c>
    </row>
    <row r="324" spans="1:17" x14ac:dyDescent="0.25">
      <c r="A324">
        <v>323</v>
      </c>
      <c r="B324">
        <v>30.621682</v>
      </c>
      <c r="C324" s="2">
        <v>1</v>
      </c>
      <c r="D324">
        <v>22.770365999999996</v>
      </c>
      <c r="E324" s="4">
        <v>2</v>
      </c>
      <c r="H324">
        <v>40.835090000000001</v>
      </c>
      <c r="I324" s="3">
        <v>4</v>
      </c>
      <c r="P324">
        <v>3</v>
      </c>
      <c r="Q324" t="str">
        <f t="shared" si="6"/>
        <v>124</v>
      </c>
    </row>
    <row r="325" spans="1:17" x14ac:dyDescent="0.25">
      <c r="A325">
        <v>324</v>
      </c>
      <c r="D325">
        <v>22.770365999999996</v>
      </c>
      <c r="E325" s="4">
        <v>2</v>
      </c>
      <c r="H325">
        <v>40.835090000000001</v>
      </c>
      <c r="I325" s="3">
        <v>4</v>
      </c>
      <c r="P325">
        <v>2</v>
      </c>
      <c r="Q325" t="str">
        <f t="shared" si="6"/>
        <v>24</v>
      </c>
    </row>
    <row r="326" spans="1:17" x14ac:dyDescent="0.25">
      <c r="A326">
        <v>325</v>
      </c>
      <c r="D326">
        <v>22.770365999999996</v>
      </c>
      <c r="E326" s="4">
        <v>2</v>
      </c>
      <c r="H326">
        <v>40.835090000000001</v>
      </c>
      <c r="I326" s="3">
        <v>4</v>
      </c>
      <c r="P326">
        <v>2</v>
      </c>
      <c r="Q326" t="str">
        <f t="shared" si="6"/>
        <v>24</v>
      </c>
    </row>
    <row r="327" spans="1:17" x14ac:dyDescent="0.25">
      <c r="A327">
        <v>326</v>
      </c>
      <c r="D327">
        <v>22.770365999999996</v>
      </c>
      <c r="E327" s="4">
        <v>2</v>
      </c>
      <c r="H327">
        <v>40.835090000000001</v>
      </c>
      <c r="I327" s="3">
        <v>4</v>
      </c>
      <c r="P327">
        <v>2</v>
      </c>
      <c r="Q327" t="str">
        <f t="shared" si="6"/>
        <v>24</v>
      </c>
    </row>
    <row r="328" spans="1:17" x14ac:dyDescent="0.25">
      <c r="A328">
        <v>327</v>
      </c>
      <c r="D328">
        <v>22.770365999999996</v>
      </c>
      <c r="E328" s="4">
        <v>2</v>
      </c>
      <c r="H328">
        <v>40.835090000000001</v>
      </c>
      <c r="I328" s="3">
        <v>4</v>
      </c>
      <c r="P328">
        <v>2</v>
      </c>
      <c r="Q328" t="str">
        <f t="shared" si="6"/>
        <v>24</v>
      </c>
    </row>
    <row r="329" spans="1:17" x14ac:dyDescent="0.25">
      <c r="A329">
        <v>328</v>
      </c>
      <c r="D329">
        <v>22.770365999999996</v>
      </c>
      <c r="E329" s="4">
        <v>2</v>
      </c>
      <c r="H329">
        <v>40.835090000000001</v>
      </c>
      <c r="I329" s="3">
        <v>4</v>
      </c>
      <c r="P329">
        <v>2</v>
      </c>
      <c r="Q329" t="str">
        <f t="shared" si="6"/>
        <v>24</v>
      </c>
    </row>
    <row r="330" spans="1:17" x14ac:dyDescent="0.25">
      <c r="A330">
        <v>329</v>
      </c>
      <c r="D330">
        <v>22.770365999999996</v>
      </c>
      <c r="E330" s="4">
        <v>2</v>
      </c>
      <c r="H330">
        <v>40.835090000000001</v>
      </c>
      <c r="I330" s="3">
        <v>4</v>
      </c>
      <c r="P330">
        <v>2</v>
      </c>
      <c r="Q330" t="str">
        <f t="shared" si="6"/>
        <v>24</v>
      </c>
    </row>
    <row r="331" spans="1:17" x14ac:dyDescent="0.25">
      <c r="A331">
        <v>330</v>
      </c>
      <c r="D331">
        <v>22.770365999999996</v>
      </c>
      <c r="E331" s="4">
        <v>2</v>
      </c>
      <c r="H331">
        <v>40.835090000000001</v>
      </c>
      <c r="I331" s="3">
        <v>4</v>
      </c>
      <c r="P331">
        <v>2</v>
      </c>
      <c r="Q331" t="str">
        <f t="shared" si="6"/>
        <v>24</v>
      </c>
    </row>
    <row r="332" spans="1:17" x14ac:dyDescent="0.25">
      <c r="A332">
        <v>331</v>
      </c>
      <c r="D332">
        <v>22.770365999999996</v>
      </c>
      <c r="E332" s="4">
        <v>2</v>
      </c>
      <c r="F332">
        <v>31.224102999999999</v>
      </c>
      <c r="G332" s="5">
        <v>3</v>
      </c>
      <c r="H332">
        <v>40.835090000000001</v>
      </c>
      <c r="I332" s="3">
        <v>4</v>
      </c>
      <c r="P332">
        <v>3</v>
      </c>
      <c r="Q332" t="str">
        <f t="shared" si="6"/>
        <v>234</v>
      </c>
    </row>
    <row r="333" spans="1:17" x14ac:dyDescent="0.25">
      <c r="A333">
        <v>332</v>
      </c>
      <c r="D333">
        <v>22.770365999999996</v>
      </c>
      <c r="E333" s="4">
        <v>2</v>
      </c>
      <c r="F333">
        <v>31.146726000000001</v>
      </c>
      <c r="G333" s="5">
        <v>3</v>
      </c>
      <c r="H333">
        <v>40.835090000000001</v>
      </c>
      <c r="I333" s="3">
        <v>4</v>
      </c>
      <c r="P333">
        <v>3</v>
      </c>
      <c r="Q333" t="str">
        <f t="shared" si="6"/>
        <v>234</v>
      </c>
    </row>
    <row r="334" spans="1:17" x14ac:dyDescent="0.25">
      <c r="A334">
        <v>333</v>
      </c>
      <c r="D334">
        <v>22.770365999999996</v>
      </c>
      <c r="E334" s="4">
        <v>2</v>
      </c>
      <c r="F334">
        <v>31.146726000000001</v>
      </c>
      <c r="G334" s="5">
        <v>3</v>
      </c>
      <c r="H334">
        <v>40.896796000000002</v>
      </c>
      <c r="I334" s="3">
        <v>4</v>
      </c>
      <c r="P334">
        <v>3</v>
      </c>
      <c r="Q334" t="str">
        <f t="shared" si="6"/>
        <v>234</v>
      </c>
    </row>
    <row r="335" spans="1:17" x14ac:dyDescent="0.25">
      <c r="A335">
        <v>334</v>
      </c>
      <c r="D335">
        <v>22.770365999999996</v>
      </c>
      <c r="E335" s="4">
        <v>2</v>
      </c>
      <c r="F335">
        <v>31.146726000000001</v>
      </c>
      <c r="G335" s="5">
        <v>3</v>
      </c>
      <c r="P335">
        <v>2</v>
      </c>
      <c r="Q335" t="str">
        <f t="shared" si="6"/>
        <v>23</v>
      </c>
    </row>
    <row r="336" spans="1:17" x14ac:dyDescent="0.25">
      <c r="A336">
        <v>335</v>
      </c>
      <c r="D336">
        <v>22.770365999999996</v>
      </c>
      <c r="E336" s="4">
        <v>2</v>
      </c>
      <c r="F336">
        <v>31.146726000000001</v>
      </c>
      <c r="G336" s="5">
        <v>3</v>
      </c>
      <c r="P336">
        <v>2</v>
      </c>
      <c r="Q336" t="str">
        <f t="shared" si="6"/>
        <v>23</v>
      </c>
    </row>
    <row r="337" spans="1:17" x14ac:dyDescent="0.25">
      <c r="A337">
        <v>336</v>
      </c>
      <c r="B337">
        <v>16.874561999999997</v>
      </c>
      <c r="C337" s="2">
        <v>1</v>
      </c>
      <c r="D337">
        <v>22.770365999999996</v>
      </c>
      <c r="E337" s="4">
        <v>2</v>
      </c>
      <c r="F337">
        <v>31.146726000000001</v>
      </c>
      <c r="G337" s="5">
        <v>3</v>
      </c>
      <c r="P337">
        <v>3</v>
      </c>
      <c r="Q337" t="str">
        <f t="shared" si="6"/>
        <v>123</v>
      </c>
    </row>
    <row r="338" spans="1:17" x14ac:dyDescent="0.25">
      <c r="A338">
        <v>337</v>
      </c>
      <c r="B338">
        <v>16.866543</v>
      </c>
      <c r="C338" s="2">
        <v>1</v>
      </c>
      <c r="D338">
        <v>22.770365999999996</v>
      </c>
      <c r="E338" s="4">
        <v>2</v>
      </c>
      <c r="F338">
        <v>31.146726000000001</v>
      </c>
      <c r="G338" s="5">
        <v>3</v>
      </c>
      <c r="P338">
        <v>3</v>
      </c>
      <c r="Q338" t="str">
        <f t="shared" si="6"/>
        <v>123</v>
      </c>
    </row>
    <row r="339" spans="1:17" x14ac:dyDescent="0.25">
      <c r="A339">
        <v>338</v>
      </c>
      <c r="B339">
        <v>16.866543</v>
      </c>
      <c r="C339" s="2">
        <v>1</v>
      </c>
      <c r="D339">
        <v>22.770365999999996</v>
      </c>
      <c r="E339" s="4">
        <v>2</v>
      </c>
      <c r="F339">
        <v>31.146726000000001</v>
      </c>
      <c r="G339" s="5">
        <v>3</v>
      </c>
      <c r="P339">
        <v>3</v>
      </c>
      <c r="Q339" t="str">
        <f t="shared" si="6"/>
        <v>123</v>
      </c>
    </row>
    <row r="340" spans="1:17" x14ac:dyDescent="0.25">
      <c r="A340">
        <v>339</v>
      </c>
      <c r="B340">
        <v>16.866543</v>
      </c>
      <c r="C340" s="2">
        <v>1</v>
      </c>
      <c r="D340">
        <v>22.770365999999996</v>
      </c>
      <c r="E340" s="4">
        <v>2</v>
      </c>
      <c r="F340">
        <v>31.146726000000001</v>
      </c>
      <c r="G340" s="5">
        <v>3</v>
      </c>
      <c r="P340">
        <v>3</v>
      </c>
      <c r="Q340" t="str">
        <f t="shared" si="6"/>
        <v>123</v>
      </c>
    </row>
    <row r="341" spans="1:17" x14ac:dyDescent="0.25">
      <c r="A341">
        <v>340</v>
      </c>
      <c r="B341">
        <v>16.866543</v>
      </c>
      <c r="C341" s="2">
        <v>1</v>
      </c>
      <c r="D341">
        <v>22.770365999999996</v>
      </c>
      <c r="E341" s="4">
        <v>2</v>
      </c>
      <c r="F341">
        <v>31.146726000000001</v>
      </c>
      <c r="G341" s="5">
        <v>3</v>
      </c>
      <c r="P341">
        <v>3</v>
      </c>
      <c r="Q341" t="str">
        <f t="shared" si="6"/>
        <v>123</v>
      </c>
    </row>
    <row r="342" spans="1:17" x14ac:dyDescent="0.25">
      <c r="A342">
        <v>341</v>
      </c>
      <c r="B342">
        <v>16.866543</v>
      </c>
      <c r="C342" s="2">
        <v>1</v>
      </c>
      <c r="D342">
        <v>22.770365999999996</v>
      </c>
      <c r="E342" s="4">
        <v>2</v>
      </c>
      <c r="F342">
        <v>31.146726000000001</v>
      </c>
      <c r="G342" s="5">
        <v>3</v>
      </c>
      <c r="P342">
        <v>3</v>
      </c>
      <c r="Q342" t="str">
        <f t="shared" si="6"/>
        <v>123</v>
      </c>
    </row>
    <row r="343" spans="1:17" x14ac:dyDescent="0.25">
      <c r="A343">
        <v>342</v>
      </c>
      <c r="B343">
        <v>16.866543</v>
      </c>
      <c r="C343" s="2">
        <v>1</v>
      </c>
      <c r="D343">
        <v>22.736415000000001</v>
      </c>
      <c r="E343" s="4">
        <v>2</v>
      </c>
      <c r="F343">
        <v>31.146726000000001</v>
      </c>
      <c r="G343" s="5">
        <v>3</v>
      </c>
      <c r="P343">
        <v>3</v>
      </c>
      <c r="Q343" t="str">
        <f t="shared" si="6"/>
        <v>123</v>
      </c>
    </row>
    <row r="344" spans="1:17" x14ac:dyDescent="0.25">
      <c r="A344">
        <v>343</v>
      </c>
      <c r="B344">
        <v>16.906638000000001</v>
      </c>
      <c r="C344" s="2">
        <v>1</v>
      </c>
      <c r="F344">
        <v>31.224102999999999</v>
      </c>
      <c r="G344" s="5">
        <v>3</v>
      </c>
      <c r="P344">
        <v>2</v>
      </c>
      <c r="Q344" t="str">
        <f t="shared" si="6"/>
        <v>13</v>
      </c>
    </row>
    <row r="345" spans="1:17" x14ac:dyDescent="0.25">
      <c r="A345">
        <v>344</v>
      </c>
      <c r="B345">
        <v>16.874561999999997</v>
      </c>
      <c r="C345" s="2">
        <v>1</v>
      </c>
      <c r="F345">
        <v>31.224102999999999</v>
      </c>
      <c r="G345" s="5">
        <v>3</v>
      </c>
      <c r="J345">
        <v>38.036009999999997</v>
      </c>
      <c r="K345" t="s">
        <v>22</v>
      </c>
      <c r="Q345" t="str">
        <f t="shared" si="6"/>
        <v>13</v>
      </c>
    </row>
    <row r="346" spans="1:17" x14ac:dyDescent="0.25">
      <c r="A346">
        <v>375</v>
      </c>
      <c r="Q346" t="str">
        <f t="shared" si="6"/>
        <v/>
      </c>
    </row>
    <row r="347" spans="1:17" x14ac:dyDescent="0.25">
      <c r="A347">
        <v>376</v>
      </c>
      <c r="Q347" t="str">
        <f t="shared" si="6"/>
        <v/>
      </c>
    </row>
    <row r="348" spans="1:17" x14ac:dyDescent="0.25">
      <c r="A348">
        <v>377</v>
      </c>
      <c r="J348">
        <v>235.96244300000001</v>
      </c>
      <c r="K348" t="s">
        <v>22</v>
      </c>
      <c r="Q348" t="str">
        <f t="shared" si="6"/>
        <v/>
      </c>
    </row>
    <row r="349" spans="1:17" x14ac:dyDescent="0.25">
      <c r="A349">
        <v>378</v>
      </c>
      <c r="B349">
        <v>232.88119</v>
      </c>
      <c r="C349" s="2">
        <v>1</v>
      </c>
      <c r="P349">
        <v>1</v>
      </c>
      <c r="Q349" t="str">
        <f t="shared" si="6"/>
        <v>1</v>
      </c>
    </row>
    <row r="350" spans="1:17" x14ac:dyDescent="0.25">
      <c r="A350">
        <v>379</v>
      </c>
      <c r="B350">
        <v>232.84800000000001</v>
      </c>
      <c r="C350" s="2">
        <v>1</v>
      </c>
      <c r="P350">
        <v>1</v>
      </c>
      <c r="Q350" t="str">
        <f t="shared" si="6"/>
        <v>1</v>
      </c>
    </row>
    <row r="351" spans="1:17" x14ac:dyDescent="0.25">
      <c r="A351">
        <v>380</v>
      </c>
      <c r="B351">
        <v>232.84800000000001</v>
      </c>
      <c r="C351" s="2">
        <v>1</v>
      </c>
      <c r="P351">
        <v>1</v>
      </c>
      <c r="Q351" t="str">
        <f t="shared" si="6"/>
        <v>1</v>
      </c>
    </row>
    <row r="352" spans="1:17" x14ac:dyDescent="0.25">
      <c r="A352">
        <v>381</v>
      </c>
      <c r="B352">
        <v>232.84800000000001</v>
      </c>
      <c r="C352" s="2">
        <v>1</v>
      </c>
      <c r="P352">
        <v>1</v>
      </c>
      <c r="Q352" t="str">
        <f t="shared" si="6"/>
        <v>1</v>
      </c>
    </row>
    <row r="353" spans="1:17" x14ac:dyDescent="0.25">
      <c r="A353">
        <v>382</v>
      </c>
      <c r="B353">
        <v>232.84800000000001</v>
      </c>
      <c r="C353" s="2">
        <v>1</v>
      </c>
      <c r="P353">
        <v>1</v>
      </c>
      <c r="Q353" t="str">
        <f t="shared" si="6"/>
        <v>1</v>
      </c>
    </row>
    <row r="354" spans="1:17" x14ac:dyDescent="0.25">
      <c r="A354">
        <v>383</v>
      </c>
      <c r="B354">
        <v>232.84800000000001</v>
      </c>
      <c r="C354" s="2">
        <v>1</v>
      </c>
      <c r="P354">
        <v>1</v>
      </c>
      <c r="Q354" t="str">
        <f t="shared" si="6"/>
        <v>1</v>
      </c>
    </row>
    <row r="355" spans="1:17" x14ac:dyDescent="0.25">
      <c r="A355">
        <v>384</v>
      </c>
      <c r="B355">
        <v>232.84800000000001</v>
      </c>
      <c r="C355" s="2">
        <v>1</v>
      </c>
      <c r="H355">
        <v>243.57494399999999</v>
      </c>
      <c r="I355" s="3">
        <v>4</v>
      </c>
      <c r="P355">
        <v>2</v>
      </c>
      <c r="Q355" t="str">
        <f t="shared" si="6"/>
        <v>14</v>
      </c>
    </row>
    <row r="356" spans="1:17" x14ac:dyDescent="0.25">
      <c r="A356">
        <v>385</v>
      </c>
      <c r="B356">
        <v>232.84800000000001</v>
      </c>
      <c r="C356" s="2">
        <v>1</v>
      </c>
      <c r="H356">
        <v>243.43528800000001</v>
      </c>
      <c r="I356" s="3">
        <v>4</v>
      </c>
      <c r="P356">
        <v>2</v>
      </c>
      <c r="Q356" t="str">
        <f t="shared" si="6"/>
        <v>14</v>
      </c>
    </row>
    <row r="357" spans="1:17" x14ac:dyDescent="0.25">
      <c r="A357">
        <v>386</v>
      </c>
      <c r="B357">
        <v>232.84800000000001</v>
      </c>
      <c r="C357" s="2">
        <v>1</v>
      </c>
      <c r="H357">
        <v>243.43528800000001</v>
      </c>
      <c r="I357" s="3">
        <v>4</v>
      </c>
      <c r="P357">
        <v>2</v>
      </c>
      <c r="Q357" t="str">
        <f t="shared" si="6"/>
        <v>14</v>
      </c>
    </row>
    <row r="358" spans="1:17" x14ac:dyDescent="0.25">
      <c r="A358">
        <v>387</v>
      </c>
      <c r="B358">
        <v>232.84800000000001</v>
      </c>
      <c r="C358" s="2">
        <v>1</v>
      </c>
      <c r="H358">
        <v>243.43528800000001</v>
      </c>
      <c r="I358" s="3">
        <v>4</v>
      </c>
      <c r="P358">
        <v>2</v>
      </c>
      <c r="Q358" t="str">
        <f t="shared" si="6"/>
        <v>14</v>
      </c>
    </row>
    <row r="359" spans="1:17" x14ac:dyDescent="0.25">
      <c r="A359">
        <v>388</v>
      </c>
      <c r="B359">
        <v>232.84800000000001</v>
      </c>
      <c r="C359" s="2">
        <v>1</v>
      </c>
      <c r="H359">
        <v>243.43528800000001</v>
      </c>
      <c r="I359" s="3">
        <v>4</v>
      </c>
      <c r="P359">
        <v>2</v>
      </c>
      <c r="Q359" t="str">
        <f t="shared" si="6"/>
        <v>14</v>
      </c>
    </row>
    <row r="360" spans="1:17" x14ac:dyDescent="0.25">
      <c r="A360">
        <v>389</v>
      </c>
      <c r="B360">
        <v>232.84800000000001</v>
      </c>
      <c r="C360" s="2">
        <v>1</v>
      </c>
      <c r="H360">
        <v>243.43528800000001</v>
      </c>
      <c r="I360" s="3">
        <v>4</v>
      </c>
      <c r="P360">
        <v>2</v>
      </c>
      <c r="Q360" t="str">
        <f t="shared" si="6"/>
        <v>14</v>
      </c>
    </row>
    <row r="361" spans="1:17" x14ac:dyDescent="0.25">
      <c r="A361">
        <v>390</v>
      </c>
      <c r="B361">
        <v>232.84800000000001</v>
      </c>
      <c r="C361" s="2">
        <v>1</v>
      </c>
      <c r="H361">
        <v>243.43528800000001</v>
      </c>
      <c r="I361" s="3">
        <v>4</v>
      </c>
      <c r="P361">
        <v>2</v>
      </c>
      <c r="Q361" t="str">
        <f t="shared" si="6"/>
        <v>14</v>
      </c>
    </row>
    <row r="362" spans="1:17" x14ac:dyDescent="0.25">
      <c r="A362">
        <v>391</v>
      </c>
      <c r="B362">
        <v>232.84800000000001</v>
      </c>
      <c r="C362" s="2">
        <v>1</v>
      </c>
      <c r="D362">
        <v>224.60439199999999</v>
      </c>
      <c r="E362" s="4">
        <v>2</v>
      </c>
      <c r="H362">
        <v>243.43528800000001</v>
      </c>
      <c r="I362" s="3">
        <v>4</v>
      </c>
      <c r="P362">
        <v>3</v>
      </c>
      <c r="Q362" t="str">
        <f t="shared" si="6"/>
        <v>124</v>
      </c>
    </row>
    <row r="363" spans="1:17" x14ac:dyDescent="0.25">
      <c r="A363">
        <v>392</v>
      </c>
      <c r="B363">
        <v>232.88119</v>
      </c>
      <c r="C363" s="2">
        <v>1</v>
      </c>
      <c r="D363">
        <v>224.657782</v>
      </c>
      <c r="E363" s="4">
        <v>2</v>
      </c>
      <c r="H363">
        <v>243.43528800000001</v>
      </c>
      <c r="I363" s="3">
        <v>4</v>
      </c>
      <c r="P363">
        <v>3</v>
      </c>
      <c r="Q363" t="str">
        <f t="shared" si="6"/>
        <v>124</v>
      </c>
    </row>
    <row r="364" spans="1:17" x14ac:dyDescent="0.25">
      <c r="A364">
        <v>393</v>
      </c>
      <c r="D364">
        <v>224.657782</v>
      </c>
      <c r="E364" s="4">
        <v>2</v>
      </c>
      <c r="H364">
        <v>243.43528800000001</v>
      </c>
      <c r="I364" s="3">
        <v>4</v>
      </c>
      <c r="P364">
        <v>2</v>
      </c>
      <c r="Q364" t="str">
        <f t="shared" si="6"/>
        <v>24</v>
      </c>
    </row>
    <row r="365" spans="1:17" x14ac:dyDescent="0.25">
      <c r="A365">
        <v>394</v>
      </c>
      <c r="D365">
        <v>224.657782</v>
      </c>
      <c r="E365" s="4">
        <v>2</v>
      </c>
      <c r="H365">
        <v>243.43528800000001</v>
      </c>
      <c r="I365" s="3">
        <v>4</v>
      </c>
      <c r="P365">
        <v>2</v>
      </c>
      <c r="Q365" t="str">
        <f t="shared" si="6"/>
        <v>24</v>
      </c>
    </row>
    <row r="366" spans="1:17" x14ac:dyDescent="0.25">
      <c r="A366">
        <v>395</v>
      </c>
      <c r="D366">
        <v>224.657782</v>
      </c>
      <c r="E366" s="4">
        <v>2</v>
      </c>
      <c r="H366">
        <v>243.43528800000001</v>
      </c>
      <c r="I366" s="3">
        <v>4</v>
      </c>
      <c r="P366">
        <v>2</v>
      </c>
      <c r="Q366" t="str">
        <f t="shared" si="6"/>
        <v>24</v>
      </c>
    </row>
    <row r="367" spans="1:17" x14ac:dyDescent="0.25">
      <c r="A367">
        <v>396</v>
      </c>
      <c r="D367">
        <v>224.657782</v>
      </c>
      <c r="E367" s="4">
        <v>2</v>
      </c>
      <c r="H367">
        <v>243.43528800000001</v>
      </c>
      <c r="I367" s="3">
        <v>4</v>
      </c>
      <c r="P367">
        <v>2</v>
      </c>
      <c r="Q367" t="str">
        <f t="shared" si="6"/>
        <v>24</v>
      </c>
    </row>
    <row r="368" spans="1:17" x14ac:dyDescent="0.25">
      <c r="A368">
        <v>397</v>
      </c>
      <c r="D368">
        <v>224.657782</v>
      </c>
      <c r="E368" s="4">
        <v>2</v>
      </c>
      <c r="H368">
        <v>243.57494399999999</v>
      </c>
      <c r="I368" s="3">
        <v>4</v>
      </c>
      <c r="P368">
        <v>2</v>
      </c>
      <c r="Q368" t="str">
        <f t="shared" si="6"/>
        <v>24</v>
      </c>
    </row>
    <row r="369" spans="1:17" x14ac:dyDescent="0.25">
      <c r="A369">
        <v>398</v>
      </c>
      <c r="D369">
        <v>224.657782</v>
      </c>
      <c r="E369" s="4">
        <v>2</v>
      </c>
      <c r="F369">
        <v>233.13443599999999</v>
      </c>
      <c r="G369" s="5">
        <v>3</v>
      </c>
      <c r="P369">
        <v>2</v>
      </c>
      <c r="Q369" t="str">
        <f t="shared" si="6"/>
        <v>23</v>
      </c>
    </row>
    <row r="370" spans="1:17" x14ac:dyDescent="0.25">
      <c r="A370">
        <v>399</v>
      </c>
      <c r="D370">
        <v>224.657782</v>
      </c>
      <c r="E370" s="4">
        <v>2</v>
      </c>
      <c r="F370">
        <v>233.097689</v>
      </c>
      <c r="G370" s="5">
        <v>3</v>
      </c>
      <c r="P370">
        <v>2</v>
      </c>
      <c r="Q370" t="str">
        <f t="shared" si="6"/>
        <v>23</v>
      </c>
    </row>
    <row r="371" spans="1:17" x14ac:dyDescent="0.25">
      <c r="A371">
        <v>400</v>
      </c>
      <c r="D371">
        <v>224.657782</v>
      </c>
      <c r="E371" s="4">
        <v>2</v>
      </c>
      <c r="F371">
        <v>233.097689</v>
      </c>
      <c r="G371" s="5">
        <v>3</v>
      </c>
      <c r="P371">
        <v>2</v>
      </c>
      <c r="Q371" t="str">
        <f t="shared" si="6"/>
        <v>23</v>
      </c>
    </row>
    <row r="372" spans="1:17" x14ac:dyDescent="0.25">
      <c r="A372">
        <v>401</v>
      </c>
      <c r="D372">
        <v>224.657782</v>
      </c>
      <c r="E372" s="4">
        <v>2</v>
      </c>
      <c r="F372">
        <v>233.097689</v>
      </c>
      <c r="G372" s="5">
        <v>3</v>
      </c>
      <c r="P372">
        <v>2</v>
      </c>
      <c r="Q372" t="str">
        <f t="shared" si="6"/>
        <v>23</v>
      </c>
    </row>
    <row r="373" spans="1:17" x14ac:dyDescent="0.25">
      <c r="A373">
        <v>402</v>
      </c>
      <c r="D373">
        <v>224.657782</v>
      </c>
      <c r="E373" s="4">
        <v>2</v>
      </c>
      <c r="F373">
        <v>233.097689</v>
      </c>
      <c r="G373" s="5">
        <v>3</v>
      </c>
      <c r="P373">
        <v>2</v>
      </c>
      <c r="Q373" t="str">
        <f t="shared" si="6"/>
        <v>23</v>
      </c>
    </row>
    <row r="374" spans="1:17" x14ac:dyDescent="0.25">
      <c r="A374">
        <v>403</v>
      </c>
      <c r="B374">
        <v>217.680091</v>
      </c>
      <c r="C374" s="2">
        <v>1</v>
      </c>
      <c r="D374">
        <v>224.657782</v>
      </c>
      <c r="E374" s="4">
        <v>2</v>
      </c>
      <c r="F374">
        <v>233.097689</v>
      </c>
      <c r="G374" s="5">
        <v>3</v>
      </c>
      <c r="P374">
        <v>3</v>
      </c>
      <c r="Q374" t="str">
        <f t="shared" si="6"/>
        <v>123</v>
      </c>
    </row>
    <row r="375" spans="1:17" x14ac:dyDescent="0.25">
      <c r="A375">
        <v>404</v>
      </c>
      <c r="B375">
        <v>217.66617600000001</v>
      </c>
      <c r="C375" s="2">
        <v>1</v>
      </c>
      <c r="D375">
        <v>224.60439199999999</v>
      </c>
      <c r="E375" s="4">
        <v>2</v>
      </c>
      <c r="F375">
        <v>233.097689</v>
      </c>
      <c r="G375" s="5">
        <v>3</v>
      </c>
      <c r="P375">
        <v>3</v>
      </c>
      <c r="Q375" t="str">
        <f t="shared" si="6"/>
        <v>123</v>
      </c>
    </row>
    <row r="376" spans="1:17" x14ac:dyDescent="0.25">
      <c r="A376">
        <v>405</v>
      </c>
      <c r="B376">
        <v>217.66617600000001</v>
      </c>
      <c r="C376" s="2">
        <v>1</v>
      </c>
      <c r="F376">
        <v>233.097689</v>
      </c>
      <c r="G376" s="5">
        <v>3</v>
      </c>
      <c r="P376">
        <v>2</v>
      </c>
      <c r="Q376" t="str">
        <f t="shared" si="6"/>
        <v>13</v>
      </c>
    </row>
    <row r="377" spans="1:17" x14ac:dyDescent="0.25">
      <c r="A377">
        <v>406</v>
      </c>
      <c r="B377">
        <v>217.66617600000001</v>
      </c>
      <c r="C377" s="2">
        <v>1</v>
      </c>
      <c r="F377">
        <v>233.097689</v>
      </c>
      <c r="G377" s="5">
        <v>3</v>
      </c>
      <c r="P377">
        <v>2</v>
      </c>
      <c r="Q377" t="str">
        <f t="shared" si="6"/>
        <v>13</v>
      </c>
    </row>
    <row r="378" spans="1:17" x14ac:dyDescent="0.25">
      <c r="A378">
        <v>407</v>
      </c>
      <c r="B378">
        <v>217.66617600000001</v>
      </c>
      <c r="C378" s="2">
        <v>1</v>
      </c>
      <c r="F378">
        <v>233.097689</v>
      </c>
      <c r="G378" s="5">
        <v>3</v>
      </c>
      <c r="P378">
        <v>2</v>
      </c>
      <c r="Q378" t="str">
        <f t="shared" si="6"/>
        <v>13</v>
      </c>
    </row>
    <row r="379" spans="1:17" x14ac:dyDescent="0.25">
      <c r="A379">
        <v>408</v>
      </c>
      <c r="B379">
        <v>217.66617600000001</v>
      </c>
      <c r="C379" s="2">
        <v>1</v>
      </c>
      <c r="F379">
        <v>233.097689</v>
      </c>
      <c r="G379" s="5">
        <v>3</v>
      </c>
      <c r="P379">
        <v>2</v>
      </c>
      <c r="Q379" t="str">
        <f t="shared" si="6"/>
        <v>13</v>
      </c>
    </row>
    <row r="380" spans="1:17" x14ac:dyDescent="0.25">
      <c r="A380">
        <v>409</v>
      </c>
      <c r="B380">
        <v>217.66617600000001</v>
      </c>
      <c r="C380" s="2">
        <v>1</v>
      </c>
      <c r="F380">
        <v>233.097689</v>
      </c>
      <c r="G380" s="5">
        <v>3</v>
      </c>
      <c r="P380">
        <v>2</v>
      </c>
      <c r="Q380" t="str">
        <f t="shared" si="6"/>
        <v>13</v>
      </c>
    </row>
    <row r="381" spans="1:17" x14ac:dyDescent="0.25">
      <c r="A381">
        <v>410</v>
      </c>
      <c r="B381">
        <v>217.66617600000001</v>
      </c>
      <c r="C381" s="2">
        <v>1</v>
      </c>
      <c r="F381">
        <v>233.097689</v>
      </c>
      <c r="G381" s="5">
        <v>3</v>
      </c>
      <c r="P381">
        <v>2</v>
      </c>
      <c r="Q381" t="str">
        <f t="shared" si="6"/>
        <v>13</v>
      </c>
    </row>
    <row r="382" spans="1:17" x14ac:dyDescent="0.25">
      <c r="A382">
        <v>411</v>
      </c>
      <c r="B382">
        <v>217.66617600000001</v>
      </c>
      <c r="C382" s="2">
        <v>1</v>
      </c>
      <c r="F382">
        <v>233.097689</v>
      </c>
      <c r="G382" s="5">
        <v>3</v>
      </c>
      <c r="H382">
        <v>224.916955</v>
      </c>
      <c r="I382" s="3">
        <v>4</v>
      </c>
      <c r="P382">
        <v>3</v>
      </c>
      <c r="Q382" t="str">
        <f t="shared" si="6"/>
        <v>134</v>
      </c>
    </row>
    <row r="383" spans="1:17" x14ac:dyDescent="0.25">
      <c r="A383">
        <v>412</v>
      </c>
      <c r="B383">
        <v>217.66617600000001</v>
      </c>
      <c r="C383" s="2">
        <v>1</v>
      </c>
      <c r="F383">
        <v>233.13443599999999</v>
      </c>
      <c r="G383" s="5">
        <v>3</v>
      </c>
      <c r="H383">
        <v>224.85753399999999</v>
      </c>
      <c r="I383" s="3">
        <v>4</v>
      </c>
      <c r="P383">
        <v>3</v>
      </c>
      <c r="Q383" t="str">
        <f t="shared" si="6"/>
        <v>134</v>
      </c>
    </row>
    <row r="384" spans="1:17" x14ac:dyDescent="0.25">
      <c r="A384">
        <v>413</v>
      </c>
      <c r="B384">
        <v>217.66617600000001</v>
      </c>
      <c r="C384" s="2">
        <v>1</v>
      </c>
      <c r="H384">
        <v>224.85753399999999</v>
      </c>
      <c r="I384" s="3">
        <v>4</v>
      </c>
      <c r="P384">
        <v>2</v>
      </c>
      <c r="Q384" t="str">
        <f t="shared" si="6"/>
        <v>14</v>
      </c>
    </row>
    <row r="385" spans="1:17" x14ac:dyDescent="0.25">
      <c r="A385">
        <v>414</v>
      </c>
      <c r="B385">
        <v>217.66617600000001</v>
      </c>
      <c r="C385" s="2">
        <v>1</v>
      </c>
      <c r="H385">
        <v>224.85753399999999</v>
      </c>
      <c r="I385" s="3">
        <v>4</v>
      </c>
      <c r="P385">
        <v>2</v>
      </c>
      <c r="Q385" t="str">
        <f t="shared" si="6"/>
        <v>14</v>
      </c>
    </row>
    <row r="386" spans="1:17" x14ac:dyDescent="0.25">
      <c r="A386">
        <v>415</v>
      </c>
      <c r="B386">
        <v>217.680091</v>
      </c>
      <c r="C386" s="2">
        <v>1</v>
      </c>
      <c r="H386">
        <v>224.85753399999999</v>
      </c>
      <c r="I386" s="3">
        <v>4</v>
      </c>
      <c r="P386">
        <v>2</v>
      </c>
      <c r="Q386" t="str">
        <f t="shared" ref="Q386:Q449" si="7">CONCATENATE(C386,E386,G386,I386)</f>
        <v>14</v>
      </c>
    </row>
    <row r="387" spans="1:17" x14ac:dyDescent="0.25">
      <c r="A387">
        <v>416</v>
      </c>
      <c r="H387">
        <v>224.85753399999999</v>
      </c>
      <c r="I387" s="3">
        <v>4</v>
      </c>
      <c r="P387">
        <v>1</v>
      </c>
      <c r="Q387" t="str">
        <f t="shared" si="7"/>
        <v>4</v>
      </c>
    </row>
    <row r="388" spans="1:17" x14ac:dyDescent="0.25">
      <c r="A388">
        <v>417</v>
      </c>
      <c r="D388">
        <v>208.69829100000001</v>
      </c>
      <c r="E388" s="4">
        <v>2</v>
      </c>
      <c r="H388">
        <v>224.85753399999999</v>
      </c>
      <c r="I388" s="3">
        <v>4</v>
      </c>
      <c r="P388">
        <v>2</v>
      </c>
      <c r="Q388" t="str">
        <f t="shared" si="7"/>
        <v>24</v>
      </c>
    </row>
    <row r="389" spans="1:17" x14ac:dyDescent="0.25">
      <c r="A389">
        <v>418</v>
      </c>
      <c r="D389">
        <v>208.69490300000001</v>
      </c>
      <c r="E389" s="4">
        <v>2</v>
      </c>
      <c r="H389">
        <v>224.85753399999999</v>
      </c>
      <c r="I389" s="3">
        <v>4</v>
      </c>
      <c r="P389">
        <v>2</v>
      </c>
      <c r="Q389" t="str">
        <f t="shared" si="7"/>
        <v>24</v>
      </c>
    </row>
    <row r="390" spans="1:17" x14ac:dyDescent="0.25">
      <c r="A390">
        <v>419</v>
      </c>
      <c r="D390">
        <v>208.69490300000001</v>
      </c>
      <c r="E390" s="4">
        <v>2</v>
      </c>
      <c r="H390">
        <v>224.85753399999999</v>
      </c>
      <c r="I390" s="3">
        <v>4</v>
      </c>
      <c r="P390">
        <v>2</v>
      </c>
      <c r="Q390" t="str">
        <f t="shared" si="7"/>
        <v>24</v>
      </c>
    </row>
    <row r="391" spans="1:17" x14ac:dyDescent="0.25">
      <c r="A391">
        <v>420</v>
      </c>
      <c r="D391">
        <v>208.69490300000001</v>
      </c>
      <c r="E391" s="4">
        <v>2</v>
      </c>
      <c r="H391">
        <v>224.85753399999999</v>
      </c>
      <c r="I391" s="3">
        <v>4</v>
      </c>
      <c r="P391">
        <v>2</v>
      </c>
      <c r="Q391" t="str">
        <f t="shared" si="7"/>
        <v>24</v>
      </c>
    </row>
    <row r="392" spans="1:17" x14ac:dyDescent="0.25">
      <c r="A392">
        <v>421</v>
      </c>
      <c r="D392">
        <v>208.69490300000001</v>
      </c>
      <c r="E392" s="4">
        <v>2</v>
      </c>
      <c r="H392">
        <v>224.85753399999999</v>
      </c>
      <c r="I392" s="3">
        <v>4</v>
      </c>
      <c r="P392">
        <v>2</v>
      </c>
      <c r="Q392" t="str">
        <f t="shared" si="7"/>
        <v>24</v>
      </c>
    </row>
    <row r="393" spans="1:17" x14ac:dyDescent="0.25">
      <c r="A393">
        <v>422</v>
      </c>
      <c r="D393">
        <v>208.69490300000001</v>
      </c>
      <c r="E393" s="4">
        <v>2</v>
      </c>
      <c r="H393">
        <v>224.85753399999999</v>
      </c>
      <c r="I393" s="3">
        <v>4</v>
      </c>
      <c r="P393">
        <v>2</v>
      </c>
      <c r="Q393" t="str">
        <f t="shared" si="7"/>
        <v>24</v>
      </c>
    </row>
    <row r="394" spans="1:17" x14ac:dyDescent="0.25">
      <c r="A394">
        <v>423</v>
      </c>
      <c r="D394">
        <v>208.69490300000001</v>
      </c>
      <c r="E394" s="4">
        <v>2</v>
      </c>
      <c r="F394">
        <v>216.722769</v>
      </c>
      <c r="G394" s="5">
        <v>3</v>
      </c>
      <c r="H394">
        <v>224.916955</v>
      </c>
      <c r="I394" s="3">
        <v>4</v>
      </c>
      <c r="P394">
        <v>3</v>
      </c>
      <c r="Q394" t="str">
        <f t="shared" si="7"/>
        <v>234</v>
      </c>
    </row>
    <row r="395" spans="1:17" x14ac:dyDescent="0.25">
      <c r="A395">
        <v>424</v>
      </c>
      <c r="D395">
        <v>208.69490300000001</v>
      </c>
      <c r="E395" s="4">
        <v>2</v>
      </c>
      <c r="F395">
        <v>216.66736800000001</v>
      </c>
      <c r="G395" s="5">
        <v>3</v>
      </c>
      <c r="P395">
        <v>2</v>
      </c>
      <c r="Q395" t="str">
        <f t="shared" si="7"/>
        <v>23</v>
      </c>
    </row>
    <row r="396" spans="1:17" x14ac:dyDescent="0.25">
      <c r="A396">
        <v>425</v>
      </c>
      <c r="D396">
        <v>208.69490300000001</v>
      </c>
      <c r="E396" s="4">
        <v>2</v>
      </c>
      <c r="F396">
        <v>216.66736800000001</v>
      </c>
      <c r="G396" s="5">
        <v>3</v>
      </c>
      <c r="P396">
        <v>2</v>
      </c>
      <c r="Q396" t="str">
        <f t="shared" si="7"/>
        <v>23</v>
      </c>
    </row>
    <row r="397" spans="1:17" x14ac:dyDescent="0.25">
      <c r="A397">
        <v>426</v>
      </c>
      <c r="D397">
        <v>208.69490300000001</v>
      </c>
      <c r="E397" s="4">
        <v>2</v>
      </c>
      <c r="F397">
        <v>216.66736800000001</v>
      </c>
      <c r="G397" s="5">
        <v>3</v>
      </c>
      <c r="P397">
        <v>2</v>
      </c>
      <c r="Q397" t="str">
        <f t="shared" si="7"/>
        <v>23</v>
      </c>
    </row>
    <row r="398" spans="1:17" x14ac:dyDescent="0.25">
      <c r="A398">
        <v>427</v>
      </c>
      <c r="D398">
        <v>208.69490300000001</v>
      </c>
      <c r="E398" s="4">
        <v>2</v>
      </c>
      <c r="F398">
        <v>216.66736800000001</v>
      </c>
      <c r="G398" s="5">
        <v>3</v>
      </c>
      <c r="P398">
        <v>2</v>
      </c>
      <c r="Q398" t="str">
        <f t="shared" si="7"/>
        <v>23</v>
      </c>
    </row>
    <row r="399" spans="1:17" x14ac:dyDescent="0.25">
      <c r="A399">
        <v>428</v>
      </c>
      <c r="D399">
        <v>208.69829100000001</v>
      </c>
      <c r="E399" s="4">
        <v>2</v>
      </c>
      <c r="F399">
        <v>216.66736800000001</v>
      </c>
      <c r="G399" s="5">
        <v>3</v>
      </c>
      <c r="P399">
        <v>2</v>
      </c>
      <c r="Q399" t="str">
        <f t="shared" si="7"/>
        <v>23</v>
      </c>
    </row>
    <row r="400" spans="1:17" x14ac:dyDescent="0.25">
      <c r="A400">
        <v>429</v>
      </c>
      <c r="B400">
        <v>200.36091100000002</v>
      </c>
      <c r="C400" s="2">
        <v>1</v>
      </c>
      <c r="F400">
        <v>216.66736800000001</v>
      </c>
      <c r="G400" s="5">
        <v>3</v>
      </c>
      <c r="P400">
        <v>2</v>
      </c>
      <c r="Q400" t="str">
        <f t="shared" si="7"/>
        <v>13</v>
      </c>
    </row>
    <row r="401" spans="1:17" x14ac:dyDescent="0.25">
      <c r="A401">
        <v>430</v>
      </c>
      <c r="B401">
        <v>200.325862</v>
      </c>
      <c r="C401" s="2">
        <v>1</v>
      </c>
      <c r="F401">
        <v>216.66736800000001</v>
      </c>
      <c r="G401" s="5">
        <v>3</v>
      </c>
      <c r="P401">
        <v>2</v>
      </c>
      <c r="Q401" t="str">
        <f t="shared" si="7"/>
        <v>13</v>
      </c>
    </row>
    <row r="402" spans="1:17" x14ac:dyDescent="0.25">
      <c r="A402">
        <v>431</v>
      </c>
      <c r="B402">
        <v>200.325862</v>
      </c>
      <c r="C402" s="2">
        <v>1</v>
      </c>
      <c r="F402">
        <v>216.66736800000001</v>
      </c>
      <c r="G402" s="5">
        <v>3</v>
      </c>
      <c r="P402">
        <v>2</v>
      </c>
      <c r="Q402" t="str">
        <f t="shared" si="7"/>
        <v>13</v>
      </c>
    </row>
    <row r="403" spans="1:17" x14ac:dyDescent="0.25">
      <c r="A403">
        <v>432</v>
      </c>
      <c r="B403">
        <v>200.325862</v>
      </c>
      <c r="C403" s="2">
        <v>1</v>
      </c>
      <c r="F403">
        <v>216.66736800000001</v>
      </c>
      <c r="G403" s="5">
        <v>3</v>
      </c>
      <c r="P403">
        <v>2</v>
      </c>
      <c r="Q403" t="str">
        <f t="shared" si="7"/>
        <v>13</v>
      </c>
    </row>
    <row r="404" spans="1:17" x14ac:dyDescent="0.25">
      <c r="A404">
        <v>433</v>
      </c>
      <c r="B404">
        <v>200.325862</v>
      </c>
      <c r="C404" s="2">
        <v>1</v>
      </c>
      <c r="F404">
        <v>216.66736800000001</v>
      </c>
      <c r="G404" s="5">
        <v>3</v>
      </c>
      <c r="P404">
        <v>2</v>
      </c>
      <c r="Q404" t="str">
        <f t="shared" si="7"/>
        <v>13</v>
      </c>
    </row>
    <row r="405" spans="1:17" x14ac:dyDescent="0.25">
      <c r="A405">
        <v>434</v>
      </c>
      <c r="B405">
        <v>200.325862</v>
      </c>
      <c r="C405" s="2">
        <v>1</v>
      </c>
      <c r="F405">
        <v>216.66736800000001</v>
      </c>
      <c r="G405" s="5">
        <v>3</v>
      </c>
      <c r="P405">
        <v>2</v>
      </c>
      <c r="Q405" t="str">
        <f t="shared" si="7"/>
        <v>13</v>
      </c>
    </row>
    <row r="406" spans="1:17" x14ac:dyDescent="0.25">
      <c r="A406">
        <v>435</v>
      </c>
      <c r="B406">
        <v>200.325862</v>
      </c>
      <c r="C406" s="2">
        <v>1</v>
      </c>
      <c r="F406">
        <v>216.66736800000001</v>
      </c>
      <c r="G406" s="5">
        <v>3</v>
      </c>
      <c r="H406">
        <v>208.630054</v>
      </c>
      <c r="I406" s="3">
        <v>4</v>
      </c>
      <c r="P406">
        <v>3</v>
      </c>
      <c r="Q406" t="str">
        <f t="shared" si="7"/>
        <v>134</v>
      </c>
    </row>
    <row r="407" spans="1:17" x14ac:dyDescent="0.25">
      <c r="A407">
        <v>436</v>
      </c>
      <c r="B407">
        <v>200.325862</v>
      </c>
      <c r="C407" s="2">
        <v>1</v>
      </c>
      <c r="F407">
        <v>216.722769</v>
      </c>
      <c r="G407" s="5">
        <v>3</v>
      </c>
      <c r="H407">
        <v>208.49909100000002</v>
      </c>
      <c r="I407" s="3">
        <v>4</v>
      </c>
      <c r="P407">
        <v>3</v>
      </c>
      <c r="Q407" t="str">
        <f t="shared" si="7"/>
        <v>134</v>
      </c>
    </row>
    <row r="408" spans="1:17" x14ac:dyDescent="0.25">
      <c r="A408">
        <v>437</v>
      </c>
      <c r="B408">
        <v>200.325862</v>
      </c>
      <c r="C408" s="2">
        <v>1</v>
      </c>
      <c r="F408">
        <v>216.722769</v>
      </c>
      <c r="G408" s="5">
        <v>3</v>
      </c>
      <c r="H408">
        <v>208.49909100000002</v>
      </c>
      <c r="I408" s="3">
        <v>4</v>
      </c>
      <c r="P408">
        <v>3</v>
      </c>
      <c r="Q408" t="str">
        <f t="shared" si="7"/>
        <v>134</v>
      </c>
    </row>
    <row r="409" spans="1:17" x14ac:dyDescent="0.25">
      <c r="A409">
        <v>438</v>
      </c>
      <c r="B409">
        <v>200.325862</v>
      </c>
      <c r="C409" s="2">
        <v>1</v>
      </c>
      <c r="F409">
        <v>216.722769</v>
      </c>
      <c r="G409" s="5">
        <v>3</v>
      </c>
      <c r="H409">
        <v>208.49909100000002</v>
      </c>
      <c r="I409" s="3">
        <v>4</v>
      </c>
      <c r="P409">
        <v>3</v>
      </c>
      <c r="Q409" t="str">
        <f t="shared" si="7"/>
        <v>134</v>
      </c>
    </row>
    <row r="410" spans="1:17" x14ac:dyDescent="0.25">
      <c r="A410">
        <v>439</v>
      </c>
      <c r="B410">
        <v>200.325862</v>
      </c>
      <c r="C410" s="2">
        <v>1</v>
      </c>
      <c r="H410">
        <v>208.49909100000002</v>
      </c>
      <c r="I410" s="3">
        <v>4</v>
      </c>
      <c r="P410">
        <v>2</v>
      </c>
      <c r="Q410" t="str">
        <f t="shared" si="7"/>
        <v>14</v>
      </c>
    </row>
    <row r="411" spans="1:17" x14ac:dyDescent="0.25">
      <c r="A411">
        <v>440</v>
      </c>
      <c r="B411">
        <v>200.325862</v>
      </c>
      <c r="C411" s="2">
        <v>1</v>
      </c>
      <c r="H411">
        <v>208.49909100000002</v>
      </c>
      <c r="I411" s="3">
        <v>4</v>
      </c>
      <c r="P411">
        <v>2</v>
      </c>
      <c r="Q411" t="str">
        <f t="shared" si="7"/>
        <v>14</v>
      </c>
    </row>
    <row r="412" spans="1:17" x14ac:dyDescent="0.25">
      <c r="A412">
        <v>441</v>
      </c>
      <c r="B412">
        <v>200.36091100000002</v>
      </c>
      <c r="C412" s="2">
        <v>1</v>
      </c>
      <c r="D412">
        <v>191.044703</v>
      </c>
      <c r="E412" s="4">
        <v>2</v>
      </c>
      <c r="H412">
        <v>208.49909100000002</v>
      </c>
      <c r="I412" s="3">
        <v>4</v>
      </c>
      <c r="P412">
        <v>3</v>
      </c>
      <c r="Q412" t="str">
        <f t="shared" si="7"/>
        <v>124</v>
      </c>
    </row>
    <row r="413" spans="1:17" x14ac:dyDescent="0.25">
      <c r="A413">
        <v>442</v>
      </c>
      <c r="D413">
        <v>191.02697700000002</v>
      </c>
      <c r="E413" s="4">
        <v>2</v>
      </c>
      <c r="H413">
        <v>208.49909100000002</v>
      </c>
      <c r="I413" s="3">
        <v>4</v>
      </c>
      <c r="P413">
        <v>2</v>
      </c>
      <c r="Q413" t="str">
        <f t="shared" si="7"/>
        <v>24</v>
      </c>
    </row>
    <row r="414" spans="1:17" x14ac:dyDescent="0.25">
      <c r="A414">
        <v>443</v>
      </c>
      <c r="D414">
        <v>191.02697700000002</v>
      </c>
      <c r="E414" s="4">
        <v>2</v>
      </c>
      <c r="H414">
        <v>208.49909100000002</v>
      </c>
      <c r="I414" s="3">
        <v>4</v>
      </c>
      <c r="P414">
        <v>2</v>
      </c>
      <c r="Q414" t="str">
        <f t="shared" si="7"/>
        <v>24</v>
      </c>
    </row>
    <row r="415" spans="1:17" x14ac:dyDescent="0.25">
      <c r="A415">
        <v>444</v>
      </c>
      <c r="D415">
        <v>191.02697700000002</v>
      </c>
      <c r="E415" s="4">
        <v>2</v>
      </c>
      <c r="H415">
        <v>208.49909100000002</v>
      </c>
      <c r="I415" s="3">
        <v>4</v>
      </c>
      <c r="P415">
        <v>2</v>
      </c>
      <c r="Q415" t="str">
        <f t="shared" si="7"/>
        <v>24</v>
      </c>
    </row>
    <row r="416" spans="1:17" x14ac:dyDescent="0.25">
      <c r="A416">
        <v>445</v>
      </c>
      <c r="D416">
        <v>191.02697700000002</v>
      </c>
      <c r="E416" s="4">
        <v>2</v>
      </c>
      <c r="H416">
        <v>208.49909100000002</v>
      </c>
      <c r="I416" s="3">
        <v>4</v>
      </c>
      <c r="P416">
        <v>2</v>
      </c>
      <c r="Q416" t="str">
        <f t="shared" si="7"/>
        <v>24</v>
      </c>
    </row>
    <row r="417" spans="1:17" x14ac:dyDescent="0.25">
      <c r="A417">
        <v>446</v>
      </c>
      <c r="D417">
        <v>191.02697700000002</v>
      </c>
      <c r="E417" s="4">
        <v>2</v>
      </c>
      <c r="H417">
        <v>208.49909100000002</v>
      </c>
      <c r="I417" s="3">
        <v>4</v>
      </c>
      <c r="P417">
        <v>2</v>
      </c>
      <c r="Q417" t="str">
        <f t="shared" si="7"/>
        <v>24</v>
      </c>
    </row>
    <row r="418" spans="1:17" x14ac:dyDescent="0.25">
      <c r="A418">
        <v>447</v>
      </c>
      <c r="D418">
        <v>191.02697700000002</v>
      </c>
      <c r="E418" s="4">
        <v>2</v>
      </c>
      <c r="H418">
        <v>208.630054</v>
      </c>
      <c r="I418" s="3">
        <v>4</v>
      </c>
      <c r="P418">
        <v>2</v>
      </c>
      <c r="Q418" t="str">
        <f t="shared" si="7"/>
        <v>24</v>
      </c>
    </row>
    <row r="419" spans="1:17" x14ac:dyDescent="0.25">
      <c r="A419">
        <v>448</v>
      </c>
      <c r="D419">
        <v>191.02697700000002</v>
      </c>
      <c r="E419" s="4">
        <v>2</v>
      </c>
      <c r="H419">
        <v>208.630054</v>
      </c>
      <c r="I419" s="3">
        <v>4</v>
      </c>
      <c r="P419">
        <v>2</v>
      </c>
      <c r="Q419" t="str">
        <f t="shared" si="7"/>
        <v>24</v>
      </c>
    </row>
    <row r="420" spans="1:17" x14ac:dyDescent="0.25">
      <c r="A420">
        <v>449</v>
      </c>
      <c r="D420">
        <v>191.02697700000002</v>
      </c>
      <c r="E420" s="4">
        <v>2</v>
      </c>
      <c r="F420">
        <v>198.372478</v>
      </c>
      <c r="G420" s="5">
        <v>3</v>
      </c>
      <c r="P420">
        <v>2</v>
      </c>
      <c r="Q420" t="str">
        <f t="shared" si="7"/>
        <v>23</v>
      </c>
    </row>
    <row r="421" spans="1:17" x14ac:dyDescent="0.25">
      <c r="A421">
        <v>450</v>
      </c>
      <c r="D421">
        <v>191.02697700000002</v>
      </c>
      <c r="E421" s="4">
        <v>2</v>
      </c>
      <c r="F421">
        <v>198.270308</v>
      </c>
      <c r="G421" s="5">
        <v>3</v>
      </c>
      <c r="P421">
        <v>2</v>
      </c>
      <c r="Q421" t="str">
        <f t="shared" si="7"/>
        <v>23</v>
      </c>
    </row>
    <row r="422" spans="1:17" x14ac:dyDescent="0.25">
      <c r="A422">
        <v>451</v>
      </c>
      <c r="D422">
        <v>191.02697700000002</v>
      </c>
      <c r="E422" s="4">
        <v>2</v>
      </c>
      <c r="F422">
        <v>198.270308</v>
      </c>
      <c r="G422" s="5">
        <v>3</v>
      </c>
      <c r="P422">
        <v>2</v>
      </c>
      <c r="Q422" t="str">
        <f t="shared" si="7"/>
        <v>23</v>
      </c>
    </row>
    <row r="423" spans="1:17" x14ac:dyDescent="0.25">
      <c r="A423">
        <v>452</v>
      </c>
      <c r="D423">
        <v>191.044703</v>
      </c>
      <c r="E423" s="4">
        <v>2</v>
      </c>
      <c r="F423">
        <v>198.270308</v>
      </c>
      <c r="G423" s="5">
        <v>3</v>
      </c>
      <c r="P423">
        <v>2</v>
      </c>
      <c r="Q423" t="str">
        <f t="shared" si="7"/>
        <v>23</v>
      </c>
    </row>
    <row r="424" spans="1:17" x14ac:dyDescent="0.25">
      <c r="A424">
        <v>453</v>
      </c>
      <c r="F424">
        <v>198.270308</v>
      </c>
      <c r="G424" s="5">
        <v>3</v>
      </c>
      <c r="P424">
        <v>1</v>
      </c>
      <c r="Q424" t="str">
        <f t="shared" si="7"/>
        <v>3</v>
      </c>
    </row>
    <row r="425" spans="1:17" x14ac:dyDescent="0.25">
      <c r="A425">
        <v>454</v>
      </c>
      <c r="F425">
        <v>198.270308</v>
      </c>
      <c r="G425" s="5">
        <v>3</v>
      </c>
      <c r="P425">
        <v>1</v>
      </c>
      <c r="Q425" t="str">
        <f t="shared" si="7"/>
        <v>3</v>
      </c>
    </row>
    <row r="426" spans="1:17" x14ac:dyDescent="0.25">
      <c r="A426">
        <v>455</v>
      </c>
      <c r="B426">
        <v>180.633792</v>
      </c>
      <c r="C426" s="2">
        <v>1</v>
      </c>
      <c r="F426">
        <v>198.270308</v>
      </c>
      <c r="G426" s="5">
        <v>3</v>
      </c>
      <c r="P426">
        <v>2</v>
      </c>
      <c r="Q426" t="str">
        <f t="shared" si="7"/>
        <v>13</v>
      </c>
    </row>
    <row r="427" spans="1:17" x14ac:dyDescent="0.25">
      <c r="A427">
        <v>456</v>
      </c>
      <c r="B427">
        <v>180.60238200000001</v>
      </c>
      <c r="C427" s="2">
        <v>1</v>
      </c>
      <c r="F427">
        <v>198.270308</v>
      </c>
      <c r="G427" s="5">
        <v>3</v>
      </c>
      <c r="P427">
        <v>2</v>
      </c>
      <c r="Q427" t="str">
        <f t="shared" si="7"/>
        <v>13</v>
      </c>
    </row>
    <row r="428" spans="1:17" x14ac:dyDescent="0.25">
      <c r="A428">
        <v>457</v>
      </c>
      <c r="B428">
        <v>180.60238200000001</v>
      </c>
      <c r="C428" s="2">
        <v>1</v>
      </c>
      <c r="F428">
        <v>198.270308</v>
      </c>
      <c r="G428" s="5">
        <v>3</v>
      </c>
      <c r="P428">
        <v>2</v>
      </c>
      <c r="Q428" t="str">
        <f t="shared" si="7"/>
        <v>13</v>
      </c>
    </row>
    <row r="429" spans="1:17" x14ac:dyDescent="0.25">
      <c r="A429">
        <v>458</v>
      </c>
      <c r="B429">
        <v>180.60238200000001</v>
      </c>
      <c r="C429" s="2">
        <v>1</v>
      </c>
      <c r="F429">
        <v>198.270308</v>
      </c>
      <c r="G429" s="5">
        <v>3</v>
      </c>
      <c r="P429">
        <v>2</v>
      </c>
      <c r="Q429" t="str">
        <f t="shared" si="7"/>
        <v>13</v>
      </c>
    </row>
    <row r="430" spans="1:17" x14ac:dyDescent="0.25">
      <c r="A430">
        <v>459</v>
      </c>
      <c r="B430">
        <v>180.60238200000001</v>
      </c>
      <c r="C430" s="2">
        <v>1</v>
      </c>
      <c r="F430">
        <v>198.270308</v>
      </c>
      <c r="G430" s="5">
        <v>3</v>
      </c>
      <c r="P430">
        <v>2</v>
      </c>
      <c r="Q430" t="str">
        <f t="shared" si="7"/>
        <v>13</v>
      </c>
    </row>
    <row r="431" spans="1:17" x14ac:dyDescent="0.25">
      <c r="A431">
        <v>460</v>
      </c>
      <c r="B431">
        <v>180.60238200000001</v>
      </c>
      <c r="C431" s="2">
        <v>1</v>
      </c>
      <c r="F431">
        <v>198.270308</v>
      </c>
      <c r="G431" s="5">
        <v>3</v>
      </c>
      <c r="H431">
        <v>190.14212700000002</v>
      </c>
      <c r="I431" s="3">
        <v>4</v>
      </c>
      <c r="P431">
        <v>3</v>
      </c>
      <c r="Q431" t="str">
        <f t="shared" si="7"/>
        <v>134</v>
      </c>
    </row>
    <row r="432" spans="1:17" x14ac:dyDescent="0.25">
      <c r="A432">
        <v>461</v>
      </c>
      <c r="B432">
        <v>180.60238200000001</v>
      </c>
      <c r="C432" s="2">
        <v>1</v>
      </c>
      <c r="F432">
        <v>198.270308</v>
      </c>
      <c r="G432" s="5">
        <v>3</v>
      </c>
      <c r="H432">
        <v>189.99919399999999</v>
      </c>
      <c r="I432" s="3">
        <v>4</v>
      </c>
      <c r="P432">
        <v>3</v>
      </c>
      <c r="Q432" t="str">
        <f t="shared" si="7"/>
        <v>134</v>
      </c>
    </row>
    <row r="433" spans="1:17" x14ac:dyDescent="0.25">
      <c r="A433">
        <v>462</v>
      </c>
      <c r="B433">
        <v>180.60238200000001</v>
      </c>
      <c r="C433" s="2">
        <v>1</v>
      </c>
      <c r="F433">
        <v>198.372478</v>
      </c>
      <c r="G433" s="5">
        <v>3</v>
      </c>
      <c r="H433">
        <v>189.99919399999999</v>
      </c>
      <c r="I433" s="3">
        <v>4</v>
      </c>
      <c r="P433">
        <v>3</v>
      </c>
      <c r="Q433" t="str">
        <f t="shared" si="7"/>
        <v>134</v>
      </c>
    </row>
    <row r="434" spans="1:17" x14ac:dyDescent="0.25">
      <c r="A434">
        <v>463</v>
      </c>
      <c r="B434">
        <v>180.60238200000001</v>
      </c>
      <c r="C434" s="2">
        <v>1</v>
      </c>
      <c r="F434">
        <v>198.372478</v>
      </c>
      <c r="G434" s="5">
        <v>3</v>
      </c>
      <c r="H434">
        <v>189.99919399999999</v>
      </c>
      <c r="I434" s="3">
        <v>4</v>
      </c>
      <c r="P434">
        <v>3</v>
      </c>
      <c r="Q434" t="str">
        <f t="shared" si="7"/>
        <v>134</v>
      </c>
    </row>
    <row r="435" spans="1:17" x14ac:dyDescent="0.25">
      <c r="A435">
        <v>464</v>
      </c>
      <c r="B435">
        <v>180.60238200000001</v>
      </c>
      <c r="C435" s="2">
        <v>1</v>
      </c>
      <c r="H435">
        <v>189.99919399999999</v>
      </c>
      <c r="I435" s="3">
        <v>4</v>
      </c>
      <c r="P435">
        <v>2</v>
      </c>
      <c r="Q435" t="str">
        <f t="shared" si="7"/>
        <v>14</v>
      </c>
    </row>
    <row r="436" spans="1:17" x14ac:dyDescent="0.25">
      <c r="A436">
        <v>465</v>
      </c>
      <c r="B436">
        <v>180.60238200000001</v>
      </c>
      <c r="C436" s="2">
        <v>1</v>
      </c>
      <c r="H436">
        <v>189.99919399999999</v>
      </c>
      <c r="I436" s="3">
        <v>4</v>
      </c>
      <c r="P436">
        <v>2</v>
      </c>
      <c r="Q436" t="str">
        <f t="shared" si="7"/>
        <v>14</v>
      </c>
    </row>
    <row r="437" spans="1:17" x14ac:dyDescent="0.25">
      <c r="A437">
        <v>466</v>
      </c>
      <c r="B437">
        <v>180.633792</v>
      </c>
      <c r="C437" s="2">
        <v>1</v>
      </c>
      <c r="D437">
        <v>171.63702499999999</v>
      </c>
      <c r="E437" s="4">
        <v>2</v>
      </c>
      <c r="H437">
        <v>189.99919399999999</v>
      </c>
      <c r="I437" s="3">
        <v>4</v>
      </c>
      <c r="P437">
        <v>3</v>
      </c>
      <c r="Q437" t="str">
        <f t="shared" si="7"/>
        <v>124</v>
      </c>
    </row>
    <row r="438" spans="1:17" x14ac:dyDescent="0.25">
      <c r="A438">
        <v>467</v>
      </c>
      <c r="D438">
        <v>171.64606600000002</v>
      </c>
      <c r="E438" s="4">
        <v>2</v>
      </c>
      <c r="H438">
        <v>189.99919399999999</v>
      </c>
      <c r="I438" s="3">
        <v>4</v>
      </c>
      <c r="P438">
        <v>2</v>
      </c>
      <c r="Q438" t="str">
        <f t="shared" si="7"/>
        <v>24</v>
      </c>
    </row>
    <row r="439" spans="1:17" x14ac:dyDescent="0.25">
      <c r="A439">
        <v>468</v>
      </c>
      <c r="D439">
        <v>171.64606600000002</v>
      </c>
      <c r="E439" s="4">
        <v>2</v>
      </c>
      <c r="H439">
        <v>189.99919399999999</v>
      </c>
      <c r="I439" s="3">
        <v>4</v>
      </c>
      <c r="P439">
        <v>2</v>
      </c>
      <c r="Q439" t="str">
        <f t="shared" si="7"/>
        <v>24</v>
      </c>
    </row>
    <row r="440" spans="1:17" x14ac:dyDescent="0.25">
      <c r="A440">
        <v>469</v>
      </c>
      <c r="D440">
        <v>171.64606600000002</v>
      </c>
      <c r="E440" s="4">
        <v>2</v>
      </c>
      <c r="H440">
        <v>189.99919399999999</v>
      </c>
      <c r="I440" s="3">
        <v>4</v>
      </c>
      <c r="P440">
        <v>2</v>
      </c>
      <c r="Q440" t="str">
        <f t="shared" si="7"/>
        <v>24</v>
      </c>
    </row>
    <row r="441" spans="1:17" x14ac:dyDescent="0.25">
      <c r="A441">
        <v>470</v>
      </c>
      <c r="D441">
        <v>171.64606600000002</v>
      </c>
      <c r="E441" s="4">
        <v>2</v>
      </c>
      <c r="H441">
        <v>189.99919399999999</v>
      </c>
      <c r="I441" s="3">
        <v>4</v>
      </c>
      <c r="P441">
        <v>2</v>
      </c>
      <c r="Q441" t="str">
        <f t="shared" si="7"/>
        <v>24</v>
      </c>
    </row>
    <row r="442" spans="1:17" x14ac:dyDescent="0.25">
      <c r="A442">
        <v>471</v>
      </c>
      <c r="D442">
        <v>171.64606600000002</v>
      </c>
      <c r="E442" s="4">
        <v>2</v>
      </c>
      <c r="H442">
        <v>189.99919399999999</v>
      </c>
      <c r="I442" s="3">
        <v>4</v>
      </c>
      <c r="P442">
        <v>2</v>
      </c>
      <c r="Q442" t="str">
        <f t="shared" si="7"/>
        <v>24</v>
      </c>
    </row>
    <row r="443" spans="1:17" x14ac:dyDescent="0.25">
      <c r="A443">
        <v>472</v>
      </c>
      <c r="D443">
        <v>171.64606600000002</v>
      </c>
      <c r="E443" s="4">
        <v>2</v>
      </c>
      <c r="H443">
        <v>190.14212700000002</v>
      </c>
      <c r="I443" s="3">
        <v>4</v>
      </c>
      <c r="P443">
        <v>2</v>
      </c>
      <c r="Q443" t="str">
        <f t="shared" si="7"/>
        <v>24</v>
      </c>
    </row>
    <row r="444" spans="1:17" x14ac:dyDescent="0.25">
      <c r="A444">
        <v>473</v>
      </c>
      <c r="D444">
        <v>171.64606600000002</v>
      </c>
      <c r="E444" s="4">
        <v>2</v>
      </c>
      <c r="P444">
        <v>1</v>
      </c>
      <c r="Q444" t="str">
        <f t="shared" si="7"/>
        <v>2</v>
      </c>
    </row>
    <row r="445" spans="1:17" x14ac:dyDescent="0.25">
      <c r="A445">
        <v>474</v>
      </c>
      <c r="D445">
        <v>171.64606600000002</v>
      </c>
      <c r="E445" s="4">
        <v>2</v>
      </c>
      <c r="F445">
        <v>178.24929900000001</v>
      </c>
      <c r="G445" s="5">
        <v>3</v>
      </c>
      <c r="P445">
        <v>2</v>
      </c>
      <c r="Q445" t="str">
        <f t="shared" si="7"/>
        <v>23</v>
      </c>
    </row>
    <row r="446" spans="1:17" x14ac:dyDescent="0.25">
      <c r="A446">
        <v>475</v>
      </c>
      <c r="D446">
        <v>171.64606600000002</v>
      </c>
      <c r="E446" s="4">
        <v>2</v>
      </c>
      <c r="F446">
        <v>178.20424700000001</v>
      </c>
      <c r="G446" s="5">
        <v>3</v>
      </c>
      <c r="P446">
        <v>2</v>
      </c>
      <c r="Q446" t="str">
        <f t="shared" si="7"/>
        <v>23</v>
      </c>
    </row>
    <row r="447" spans="1:17" x14ac:dyDescent="0.25">
      <c r="A447">
        <v>476</v>
      </c>
      <c r="D447">
        <v>171.64606600000002</v>
      </c>
      <c r="E447" s="4">
        <v>2</v>
      </c>
      <c r="F447">
        <v>178.20424700000001</v>
      </c>
      <c r="G447" s="5">
        <v>3</v>
      </c>
      <c r="P447">
        <v>2</v>
      </c>
      <c r="Q447" t="str">
        <f t="shared" si="7"/>
        <v>23</v>
      </c>
    </row>
    <row r="448" spans="1:17" x14ac:dyDescent="0.25">
      <c r="A448">
        <v>477</v>
      </c>
      <c r="D448">
        <v>171.63702499999999</v>
      </c>
      <c r="E448" s="4">
        <v>2</v>
      </c>
      <c r="F448">
        <v>178.20424700000001</v>
      </c>
      <c r="G448" s="5">
        <v>3</v>
      </c>
      <c r="P448">
        <v>2</v>
      </c>
      <c r="Q448" t="str">
        <f t="shared" si="7"/>
        <v>23</v>
      </c>
    </row>
    <row r="449" spans="1:17" x14ac:dyDescent="0.25">
      <c r="A449">
        <v>478</v>
      </c>
      <c r="F449">
        <v>178.20424700000001</v>
      </c>
      <c r="G449" s="5">
        <v>3</v>
      </c>
      <c r="P449">
        <v>1</v>
      </c>
      <c r="Q449" t="str">
        <f t="shared" si="7"/>
        <v>3</v>
      </c>
    </row>
    <row r="450" spans="1:17" x14ac:dyDescent="0.25">
      <c r="A450">
        <v>479</v>
      </c>
      <c r="F450">
        <v>178.20424700000001</v>
      </c>
      <c r="G450" s="5">
        <v>3</v>
      </c>
      <c r="P450">
        <v>1</v>
      </c>
      <c r="Q450" t="str">
        <f t="shared" ref="Q450:Q513" si="8">CONCATENATE(C450,E450,G450,I450)</f>
        <v>3</v>
      </c>
    </row>
    <row r="451" spans="1:17" x14ac:dyDescent="0.25">
      <c r="A451">
        <v>480</v>
      </c>
      <c r="B451">
        <v>161.94848999999999</v>
      </c>
      <c r="C451" s="2">
        <v>1</v>
      </c>
      <c r="F451">
        <v>178.20424700000001</v>
      </c>
      <c r="G451" s="5">
        <v>3</v>
      </c>
      <c r="P451">
        <v>2</v>
      </c>
      <c r="Q451" t="str">
        <f t="shared" si="8"/>
        <v>13</v>
      </c>
    </row>
    <row r="452" spans="1:17" x14ac:dyDescent="0.25">
      <c r="A452">
        <v>481</v>
      </c>
      <c r="B452">
        <v>161.90667200000001</v>
      </c>
      <c r="C452" s="2">
        <v>1</v>
      </c>
      <c r="F452">
        <v>178.20424700000001</v>
      </c>
      <c r="G452" s="5">
        <v>3</v>
      </c>
      <c r="P452">
        <v>2</v>
      </c>
      <c r="Q452" t="str">
        <f t="shared" si="8"/>
        <v>13</v>
      </c>
    </row>
    <row r="453" spans="1:17" x14ac:dyDescent="0.25">
      <c r="A453">
        <v>482</v>
      </c>
      <c r="B453">
        <v>161.90667200000001</v>
      </c>
      <c r="C453" s="2">
        <v>1</v>
      </c>
      <c r="F453">
        <v>178.20424700000001</v>
      </c>
      <c r="G453" s="5">
        <v>3</v>
      </c>
      <c r="P453">
        <v>2</v>
      </c>
      <c r="Q453" t="str">
        <f t="shared" si="8"/>
        <v>13</v>
      </c>
    </row>
    <row r="454" spans="1:17" x14ac:dyDescent="0.25">
      <c r="A454">
        <v>483</v>
      </c>
      <c r="B454">
        <v>161.90667200000001</v>
      </c>
      <c r="C454" s="2">
        <v>1</v>
      </c>
      <c r="F454">
        <v>178.20424700000001</v>
      </c>
      <c r="G454" s="5">
        <v>3</v>
      </c>
      <c r="P454">
        <v>2</v>
      </c>
      <c r="Q454" t="str">
        <f t="shared" si="8"/>
        <v>13</v>
      </c>
    </row>
    <row r="455" spans="1:17" x14ac:dyDescent="0.25">
      <c r="A455">
        <v>484</v>
      </c>
      <c r="B455">
        <v>161.90667200000001</v>
      </c>
      <c r="C455" s="2">
        <v>1</v>
      </c>
      <c r="F455">
        <v>178.20424700000001</v>
      </c>
      <c r="G455" s="5">
        <v>3</v>
      </c>
      <c r="P455">
        <v>2</v>
      </c>
      <c r="Q455" t="str">
        <f t="shared" si="8"/>
        <v>13</v>
      </c>
    </row>
    <row r="456" spans="1:17" x14ac:dyDescent="0.25">
      <c r="A456">
        <v>485</v>
      </c>
      <c r="B456">
        <v>161.90667200000001</v>
      </c>
      <c r="C456" s="2">
        <v>1</v>
      </c>
      <c r="F456">
        <v>178.20424700000001</v>
      </c>
      <c r="G456" s="5">
        <v>3</v>
      </c>
      <c r="H456">
        <v>170.148843</v>
      </c>
      <c r="I456" s="3">
        <v>4</v>
      </c>
      <c r="P456">
        <v>3</v>
      </c>
      <c r="Q456" t="str">
        <f t="shared" si="8"/>
        <v>134</v>
      </c>
    </row>
    <row r="457" spans="1:17" x14ac:dyDescent="0.25">
      <c r="A457">
        <v>486</v>
      </c>
      <c r="B457">
        <v>161.90667200000001</v>
      </c>
      <c r="C457" s="2">
        <v>1</v>
      </c>
      <c r="F457">
        <v>178.20424700000001</v>
      </c>
      <c r="G457" s="5">
        <v>3</v>
      </c>
      <c r="H457">
        <v>169.98202600000002</v>
      </c>
      <c r="I457" s="3">
        <v>4</v>
      </c>
      <c r="P457">
        <v>3</v>
      </c>
      <c r="Q457" t="str">
        <f t="shared" si="8"/>
        <v>134</v>
      </c>
    </row>
    <row r="458" spans="1:17" x14ac:dyDescent="0.25">
      <c r="A458">
        <v>487</v>
      </c>
      <c r="B458">
        <v>161.90667200000001</v>
      </c>
      <c r="C458" s="2">
        <v>1</v>
      </c>
      <c r="F458">
        <v>178.24929900000001</v>
      </c>
      <c r="G458" s="5">
        <v>3</v>
      </c>
      <c r="H458">
        <v>169.98202600000002</v>
      </c>
      <c r="I458" s="3">
        <v>4</v>
      </c>
      <c r="P458">
        <v>3</v>
      </c>
      <c r="Q458" t="str">
        <f t="shared" si="8"/>
        <v>134</v>
      </c>
    </row>
    <row r="459" spans="1:17" x14ac:dyDescent="0.25">
      <c r="A459">
        <v>488</v>
      </c>
      <c r="B459">
        <v>161.90667200000001</v>
      </c>
      <c r="C459" s="2">
        <v>1</v>
      </c>
      <c r="H459">
        <v>169.98202600000002</v>
      </c>
      <c r="I459" s="3">
        <v>4</v>
      </c>
      <c r="P459">
        <v>2</v>
      </c>
      <c r="Q459" t="str">
        <f t="shared" si="8"/>
        <v>14</v>
      </c>
    </row>
    <row r="460" spans="1:17" x14ac:dyDescent="0.25">
      <c r="A460">
        <v>489</v>
      </c>
      <c r="B460">
        <v>161.90667200000001</v>
      </c>
      <c r="C460" s="2">
        <v>1</v>
      </c>
      <c r="H460">
        <v>169.98202600000002</v>
      </c>
      <c r="I460" s="3">
        <v>4</v>
      </c>
      <c r="P460">
        <v>2</v>
      </c>
      <c r="Q460" t="str">
        <f t="shared" si="8"/>
        <v>14</v>
      </c>
    </row>
    <row r="461" spans="1:17" x14ac:dyDescent="0.25">
      <c r="A461">
        <v>490</v>
      </c>
      <c r="B461">
        <v>161.90667200000001</v>
      </c>
      <c r="C461" s="2">
        <v>1</v>
      </c>
      <c r="H461">
        <v>169.98202600000002</v>
      </c>
      <c r="I461" s="3">
        <v>4</v>
      </c>
      <c r="P461">
        <v>2</v>
      </c>
      <c r="Q461" t="str">
        <f t="shared" si="8"/>
        <v>14</v>
      </c>
    </row>
    <row r="462" spans="1:17" x14ac:dyDescent="0.25">
      <c r="A462">
        <v>491</v>
      </c>
      <c r="B462">
        <v>161.94848999999999</v>
      </c>
      <c r="C462" s="2">
        <v>1</v>
      </c>
      <c r="D462">
        <v>155.290763</v>
      </c>
      <c r="E462" s="4">
        <v>2</v>
      </c>
      <c r="H462">
        <v>169.98202600000002</v>
      </c>
      <c r="I462" s="3">
        <v>4</v>
      </c>
      <c r="P462">
        <v>3</v>
      </c>
      <c r="Q462" t="str">
        <f t="shared" si="8"/>
        <v>124</v>
      </c>
    </row>
    <row r="463" spans="1:17" x14ac:dyDescent="0.25">
      <c r="A463">
        <v>492</v>
      </c>
      <c r="D463">
        <v>155.25061099999999</v>
      </c>
      <c r="E463" s="4">
        <v>2</v>
      </c>
      <c r="H463">
        <v>169.98202600000002</v>
      </c>
      <c r="I463" s="3">
        <v>4</v>
      </c>
      <c r="P463">
        <v>2</v>
      </c>
      <c r="Q463" t="str">
        <f t="shared" si="8"/>
        <v>24</v>
      </c>
    </row>
    <row r="464" spans="1:17" x14ac:dyDescent="0.25">
      <c r="A464">
        <v>493</v>
      </c>
      <c r="D464">
        <v>155.25061099999999</v>
      </c>
      <c r="E464" s="4">
        <v>2</v>
      </c>
      <c r="H464">
        <v>169.98202600000002</v>
      </c>
      <c r="I464" s="3">
        <v>4</v>
      </c>
      <c r="P464">
        <v>2</v>
      </c>
      <c r="Q464" t="str">
        <f t="shared" si="8"/>
        <v>24</v>
      </c>
    </row>
    <row r="465" spans="1:17" x14ac:dyDescent="0.25">
      <c r="A465">
        <v>494</v>
      </c>
      <c r="D465">
        <v>155.25061099999999</v>
      </c>
      <c r="E465" s="4">
        <v>2</v>
      </c>
      <c r="H465">
        <v>169.98202600000002</v>
      </c>
      <c r="I465" s="3">
        <v>4</v>
      </c>
      <c r="P465">
        <v>2</v>
      </c>
      <c r="Q465" t="str">
        <f t="shared" si="8"/>
        <v>24</v>
      </c>
    </row>
    <row r="466" spans="1:17" x14ac:dyDescent="0.25">
      <c r="A466">
        <v>495</v>
      </c>
      <c r="D466">
        <v>155.25061099999999</v>
      </c>
      <c r="E466" s="4">
        <v>2</v>
      </c>
      <c r="H466">
        <v>169.98202600000002</v>
      </c>
      <c r="I466" s="3">
        <v>4</v>
      </c>
      <c r="P466">
        <v>2</v>
      </c>
      <c r="Q466" t="str">
        <f t="shared" si="8"/>
        <v>24</v>
      </c>
    </row>
    <row r="467" spans="1:17" x14ac:dyDescent="0.25">
      <c r="A467">
        <v>496</v>
      </c>
      <c r="D467">
        <v>155.25061099999999</v>
      </c>
      <c r="E467" s="4">
        <v>2</v>
      </c>
      <c r="H467">
        <v>170.148843</v>
      </c>
      <c r="I467" s="3">
        <v>4</v>
      </c>
      <c r="P467">
        <v>2</v>
      </c>
      <c r="Q467" t="str">
        <f t="shared" si="8"/>
        <v>24</v>
      </c>
    </row>
    <row r="468" spans="1:17" x14ac:dyDescent="0.25">
      <c r="A468">
        <v>497</v>
      </c>
      <c r="D468">
        <v>155.25061099999999</v>
      </c>
      <c r="E468" s="4">
        <v>2</v>
      </c>
      <c r="P468">
        <v>1</v>
      </c>
      <c r="Q468" t="str">
        <f t="shared" si="8"/>
        <v>2</v>
      </c>
    </row>
    <row r="469" spans="1:17" x14ac:dyDescent="0.25">
      <c r="A469">
        <v>498</v>
      </c>
      <c r="D469">
        <v>155.25061099999999</v>
      </c>
      <c r="E469" s="4">
        <v>2</v>
      </c>
      <c r="P469">
        <v>1</v>
      </c>
      <c r="Q469" t="str">
        <f t="shared" si="8"/>
        <v>2</v>
      </c>
    </row>
    <row r="470" spans="1:17" x14ac:dyDescent="0.25">
      <c r="A470">
        <v>499</v>
      </c>
      <c r="D470">
        <v>155.25061099999999</v>
      </c>
      <c r="E470" s="4">
        <v>2</v>
      </c>
      <c r="F470">
        <v>160.97293500000001</v>
      </c>
      <c r="G470" s="5">
        <v>3</v>
      </c>
      <c r="P470">
        <v>2</v>
      </c>
      <c r="Q470" t="str">
        <f t="shared" si="8"/>
        <v>23</v>
      </c>
    </row>
    <row r="471" spans="1:17" x14ac:dyDescent="0.25">
      <c r="A471">
        <v>500</v>
      </c>
      <c r="D471">
        <v>155.25061099999999</v>
      </c>
      <c r="E471" s="4">
        <v>2</v>
      </c>
      <c r="F471">
        <v>160.92783400000002</v>
      </c>
      <c r="G471" s="5">
        <v>3</v>
      </c>
      <c r="P471">
        <v>2</v>
      </c>
      <c r="Q471" t="str">
        <f t="shared" si="8"/>
        <v>23</v>
      </c>
    </row>
    <row r="472" spans="1:17" x14ac:dyDescent="0.25">
      <c r="A472">
        <v>501</v>
      </c>
      <c r="D472">
        <v>155.25061099999999</v>
      </c>
      <c r="E472" s="4">
        <v>2</v>
      </c>
      <c r="F472">
        <v>160.92783400000002</v>
      </c>
      <c r="G472" s="5">
        <v>3</v>
      </c>
      <c r="P472">
        <v>2</v>
      </c>
      <c r="Q472" t="str">
        <f t="shared" si="8"/>
        <v>23</v>
      </c>
    </row>
    <row r="473" spans="1:17" x14ac:dyDescent="0.25">
      <c r="A473">
        <v>502</v>
      </c>
      <c r="B473">
        <v>150.451874</v>
      </c>
      <c r="C473" s="2">
        <v>1</v>
      </c>
      <c r="D473">
        <v>155.290763</v>
      </c>
      <c r="E473" s="4">
        <v>2</v>
      </c>
      <c r="F473">
        <v>160.92783400000002</v>
      </c>
      <c r="G473" s="5">
        <v>3</v>
      </c>
      <c r="P473">
        <v>3</v>
      </c>
      <c r="Q473" t="str">
        <f t="shared" si="8"/>
        <v>123</v>
      </c>
    </row>
    <row r="474" spans="1:17" x14ac:dyDescent="0.25">
      <c r="A474">
        <v>503</v>
      </c>
      <c r="B474">
        <v>150.451874</v>
      </c>
      <c r="C474" s="2">
        <v>1</v>
      </c>
      <c r="D474">
        <v>155.290763</v>
      </c>
      <c r="E474" s="4">
        <v>2</v>
      </c>
      <c r="F474">
        <v>160.92783400000002</v>
      </c>
      <c r="G474" s="5">
        <v>3</v>
      </c>
      <c r="P474">
        <v>3</v>
      </c>
      <c r="Q474" t="str">
        <f t="shared" si="8"/>
        <v>123</v>
      </c>
    </row>
    <row r="475" spans="1:17" x14ac:dyDescent="0.25">
      <c r="A475">
        <v>504</v>
      </c>
      <c r="B475">
        <v>150.45434900000001</v>
      </c>
      <c r="C475" s="2">
        <v>1</v>
      </c>
      <c r="F475">
        <v>160.92783400000002</v>
      </c>
      <c r="G475" s="5">
        <v>3</v>
      </c>
      <c r="P475">
        <v>2</v>
      </c>
      <c r="Q475" t="str">
        <f t="shared" si="8"/>
        <v>13</v>
      </c>
    </row>
    <row r="476" spans="1:17" x14ac:dyDescent="0.25">
      <c r="A476">
        <v>505</v>
      </c>
      <c r="B476">
        <v>150.45434900000001</v>
      </c>
      <c r="C476" s="2">
        <v>1</v>
      </c>
      <c r="F476">
        <v>160.92783400000002</v>
      </c>
      <c r="G476" s="5">
        <v>3</v>
      </c>
      <c r="P476">
        <v>2</v>
      </c>
      <c r="Q476" t="str">
        <f t="shared" si="8"/>
        <v>13</v>
      </c>
    </row>
    <row r="477" spans="1:17" x14ac:dyDescent="0.25">
      <c r="A477">
        <v>506</v>
      </c>
      <c r="B477">
        <v>150.45434900000001</v>
      </c>
      <c r="C477" s="2">
        <v>1</v>
      </c>
      <c r="F477">
        <v>160.92783400000002</v>
      </c>
      <c r="G477" s="5">
        <v>3</v>
      </c>
      <c r="P477">
        <v>2</v>
      </c>
      <c r="Q477" t="str">
        <f t="shared" si="8"/>
        <v>13</v>
      </c>
    </row>
    <row r="478" spans="1:17" x14ac:dyDescent="0.25">
      <c r="A478">
        <v>507</v>
      </c>
      <c r="B478">
        <v>150.45434900000001</v>
      </c>
      <c r="C478" s="2">
        <v>1</v>
      </c>
      <c r="F478">
        <v>160.92783400000002</v>
      </c>
      <c r="G478" s="5">
        <v>3</v>
      </c>
      <c r="P478">
        <v>2</v>
      </c>
      <c r="Q478" t="str">
        <f t="shared" si="8"/>
        <v>13</v>
      </c>
    </row>
    <row r="479" spans="1:17" x14ac:dyDescent="0.25">
      <c r="A479">
        <v>508</v>
      </c>
      <c r="B479">
        <v>150.45434900000001</v>
      </c>
      <c r="C479" s="2">
        <v>1</v>
      </c>
      <c r="F479">
        <v>160.92783400000002</v>
      </c>
      <c r="G479" s="5">
        <v>3</v>
      </c>
      <c r="P479">
        <v>2</v>
      </c>
      <c r="Q479" t="str">
        <f t="shared" si="8"/>
        <v>13</v>
      </c>
    </row>
    <row r="480" spans="1:17" x14ac:dyDescent="0.25">
      <c r="A480">
        <v>509</v>
      </c>
      <c r="B480">
        <v>150.45434900000001</v>
      </c>
      <c r="C480" s="2">
        <v>1</v>
      </c>
      <c r="F480">
        <v>160.92783400000002</v>
      </c>
      <c r="G480" s="5">
        <v>3</v>
      </c>
      <c r="P480">
        <v>2</v>
      </c>
      <c r="Q480" t="str">
        <f t="shared" si="8"/>
        <v>13</v>
      </c>
    </row>
    <row r="481" spans="1:17" x14ac:dyDescent="0.25">
      <c r="A481">
        <v>510</v>
      </c>
      <c r="B481">
        <v>150.45434900000001</v>
      </c>
      <c r="C481" s="2">
        <v>1</v>
      </c>
      <c r="F481">
        <v>160.92783400000002</v>
      </c>
      <c r="G481" s="5">
        <v>3</v>
      </c>
      <c r="H481">
        <v>155.19081299999999</v>
      </c>
      <c r="I481" s="3">
        <v>4</v>
      </c>
      <c r="P481">
        <v>3</v>
      </c>
      <c r="Q481" t="str">
        <f t="shared" si="8"/>
        <v>134</v>
      </c>
    </row>
    <row r="482" spans="1:17" x14ac:dyDescent="0.25">
      <c r="A482">
        <v>511</v>
      </c>
      <c r="B482">
        <v>150.45434900000001</v>
      </c>
      <c r="C482" s="2">
        <v>1</v>
      </c>
      <c r="F482">
        <v>160.97293500000001</v>
      </c>
      <c r="G482" s="5">
        <v>3</v>
      </c>
      <c r="H482">
        <v>155.05485300000001</v>
      </c>
      <c r="I482" s="3">
        <v>4</v>
      </c>
      <c r="P482">
        <v>3</v>
      </c>
      <c r="Q482" t="str">
        <f t="shared" si="8"/>
        <v>134</v>
      </c>
    </row>
    <row r="483" spans="1:17" x14ac:dyDescent="0.25">
      <c r="A483">
        <v>512</v>
      </c>
      <c r="B483">
        <v>150.45434900000001</v>
      </c>
      <c r="C483" s="2">
        <v>1</v>
      </c>
      <c r="H483">
        <v>155.05485300000001</v>
      </c>
      <c r="I483" s="3">
        <v>4</v>
      </c>
      <c r="P483">
        <v>2</v>
      </c>
      <c r="Q483" t="str">
        <f t="shared" si="8"/>
        <v>14</v>
      </c>
    </row>
    <row r="484" spans="1:17" x14ac:dyDescent="0.25">
      <c r="A484">
        <v>513</v>
      </c>
      <c r="B484">
        <v>150.45434900000001</v>
      </c>
      <c r="C484" s="2">
        <v>1</v>
      </c>
      <c r="H484">
        <v>155.05485300000001</v>
      </c>
      <c r="I484" s="3">
        <v>4</v>
      </c>
      <c r="P484">
        <v>2</v>
      </c>
      <c r="Q484" t="str">
        <f t="shared" si="8"/>
        <v>14</v>
      </c>
    </row>
    <row r="485" spans="1:17" x14ac:dyDescent="0.25">
      <c r="A485">
        <v>514</v>
      </c>
      <c r="B485">
        <v>150.45434900000001</v>
      </c>
      <c r="C485" s="2">
        <v>1</v>
      </c>
      <c r="H485">
        <v>155.05485300000001</v>
      </c>
      <c r="I485" s="3">
        <v>4</v>
      </c>
      <c r="P485">
        <v>2</v>
      </c>
      <c r="Q485" t="str">
        <f t="shared" si="8"/>
        <v>14</v>
      </c>
    </row>
    <row r="486" spans="1:17" x14ac:dyDescent="0.25">
      <c r="A486">
        <v>515</v>
      </c>
      <c r="B486">
        <v>150.451874</v>
      </c>
      <c r="C486" s="2">
        <v>1</v>
      </c>
      <c r="H486">
        <v>155.05485300000001</v>
      </c>
      <c r="I486" s="3">
        <v>4</v>
      </c>
      <c r="P486">
        <v>2</v>
      </c>
      <c r="Q486" t="str">
        <f t="shared" si="8"/>
        <v>14</v>
      </c>
    </row>
    <row r="487" spans="1:17" x14ac:dyDescent="0.25">
      <c r="A487">
        <v>516</v>
      </c>
      <c r="H487">
        <v>155.05485300000001</v>
      </c>
      <c r="I487" s="3">
        <v>4</v>
      </c>
      <c r="P487">
        <v>1</v>
      </c>
      <c r="Q487" t="str">
        <f t="shared" si="8"/>
        <v>4</v>
      </c>
    </row>
    <row r="488" spans="1:17" x14ac:dyDescent="0.25">
      <c r="A488">
        <v>517</v>
      </c>
      <c r="D488">
        <v>131.94762800000001</v>
      </c>
      <c r="E488" s="4">
        <v>2</v>
      </c>
      <c r="H488">
        <v>155.05485300000001</v>
      </c>
      <c r="I488" s="3">
        <v>4</v>
      </c>
      <c r="P488">
        <v>2</v>
      </c>
      <c r="Q488" t="str">
        <f t="shared" si="8"/>
        <v>24</v>
      </c>
    </row>
    <row r="489" spans="1:17" x14ac:dyDescent="0.25">
      <c r="A489">
        <v>518</v>
      </c>
      <c r="D489">
        <v>132.121906</v>
      </c>
      <c r="E489" s="4">
        <v>2</v>
      </c>
      <c r="H489">
        <v>155.05485300000001</v>
      </c>
      <c r="I489" s="3">
        <v>4</v>
      </c>
      <c r="P489">
        <v>2</v>
      </c>
      <c r="Q489" t="str">
        <f t="shared" si="8"/>
        <v>24</v>
      </c>
    </row>
    <row r="490" spans="1:17" x14ac:dyDescent="0.25">
      <c r="A490">
        <v>519</v>
      </c>
      <c r="D490">
        <v>132.121906</v>
      </c>
      <c r="E490" s="4">
        <v>2</v>
      </c>
      <c r="H490">
        <v>155.05485300000001</v>
      </c>
      <c r="I490" s="3">
        <v>4</v>
      </c>
      <c r="P490">
        <v>2</v>
      </c>
      <c r="Q490" t="str">
        <f t="shared" si="8"/>
        <v>24</v>
      </c>
    </row>
    <row r="491" spans="1:17" x14ac:dyDescent="0.25">
      <c r="A491">
        <v>520</v>
      </c>
      <c r="D491">
        <v>132.121906</v>
      </c>
      <c r="E491" s="4">
        <v>2</v>
      </c>
      <c r="H491">
        <v>155.05485300000001</v>
      </c>
      <c r="I491" s="3">
        <v>4</v>
      </c>
      <c r="P491">
        <v>2</v>
      </c>
      <c r="Q491" t="str">
        <f t="shared" si="8"/>
        <v>24</v>
      </c>
    </row>
    <row r="492" spans="1:17" x14ac:dyDescent="0.25">
      <c r="A492">
        <v>521</v>
      </c>
      <c r="D492">
        <v>132.121906</v>
      </c>
      <c r="E492" s="4">
        <v>2</v>
      </c>
      <c r="H492">
        <v>155.05485300000001</v>
      </c>
      <c r="I492" s="3">
        <v>4</v>
      </c>
      <c r="P492">
        <v>2</v>
      </c>
      <c r="Q492" t="str">
        <f t="shared" si="8"/>
        <v>24</v>
      </c>
    </row>
    <row r="493" spans="1:17" x14ac:dyDescent="0.25">
      <c r="A493">
        <v>522</v>
      </c>
      <c r="D493">
        <v>132.121906</v>
      </c>
      <c r="E493" s="4">
        <v>2</v>
      </c>
      <c r="H493">
        <v>155.05485300000001</v>
      </c>
      <c r="I493" s="3">
        <v>4</v>
      </c>
      <c r="P493">
        <v>2</v>
      </c>
      <c r="Q493" t="str">
        <f t="shared" si="8"/>
        <v>24</v>
      </c>
    </row>
    <row r="494" spans="1:17" x14ac:dyDescent="0.25">
      <c r="A494">
        <v>523</v>
      </c>
      <c r="D494">
        <v>132.121906</v>
      </c>
      <c r="E494" s="4">
        <v>2</v>
      </c>
      <c r="F494">
        <v>138.70561600000002</v>
      </c>
      <c r="G494" s="5">
        <v>3</v>
      </c>
      <c r="H494">
        <v>155.05485300000001</v>
      </c>
      <c r="I494" s="3">
        <v>4</v>
      </c>
      <c r="P494">
        <v>3</v>
      </c>
      <c r="Q494" t="str">
        <f t="shared" si="8"/>
        <v>234</v>
      </c>
    </row>
    <row r="495" spans="1:17" x14ac:dyDescent="0.25">
      <c r="A495">
        <v>524</v>
      </c>
      <c r="D495">
        <v>132.121906</v>
      </c>
      <c r="E495" s="4">
        <v>2</v>
      </c>
      <c r="F495">
        <v>138.70561600000002</v>
      </c>
      <c r="G495" s="5">
        <v>3</v>
      </c>
      <c r="H495">
        <v>155.19081299999999</v>
      </c>
      <c r="I495" s="3">
        <v>4</v>
      </c>
      <c r="P495">
        <v>3</v>
      </c>
      <c r="Q495" t="str">
        <f t="shared" si="8"/>
        <v>234</v>
      </c>
    </row>
    <row r="496" spans="1:17" x14ac:dyDescent="0.25">
      <c r="A496">
        <v>525</v>
      </c>
      <c r="D496">
        <v>132.121906</v>
      </c>
      <c r="E496" s="4">
        <v>2</v>
      </c>
      <c r="F496">
        <v>138.70561600000002</v>
      </c>
      <c r="G496" s="5">
        <v>3</v>
      </c>
      <c r="P496">
        <v>2</v>
      </c>
      <c r="Q496" t="str">
        <f t="shared" si="8"/>
        <v>23</v>
      </c>
    </row>
    <row r="497" spans="1:17" x14ac:dyDescent="0.25">
      <c r="A497">
        <v>526</v>
      </c>
      <c r="D497">
        <v>132.121906</v>
      </c>
      <c r="E497" s="4">
        <v>2</v>
      </c>
      <c r="F497">
        <v>138.70561600000002</v>
      </c>
      <c r="G497" s="5">
        <v>3</v>
      </c>
      <c r="P497">
        <v>2</v>
      </c>
      <c r="Q497" t="str">
        <f t="shared" si="8"/>
        <v>23</v>
      </c>
    </row>
    <row r="498" spans="1:17" x14ac:dyDescent="0.25">
      <c r="A498">
        <v>527</v>
      </c>
      <c r="B498">
        <v>125.349434</v>
      </c>
      <c r="C498" s="2">
        <v>1</v>
      </c>
      <c r="D498">
        <v>132.121906</v>
      </c>
      <c r="E498" s="4">
        <v>2</v>
      </c>
      <c r="F498">
        <v>138.70561600000002</v>
      </c>
      <c r="G498" s="5">
        <v>3</v>
      </c>
      <c r="P498">
        <v>3</v>
      </c>
      <c r="Q498" t="str">
        <f t="shared" si="8"/>
        <v>123</v>
      </c>
    </row>
    <row r="499" spans="1:17" x14ac:dyDescent="0.25">
      <c r="A499">
        <v>528</v>
      </c>
      <c r="B499">
        <v>125.328613</v>
      </c>
      <c r="C499" s="2">
        <v>1</v>
      </c>
      <c r="D499">
        <v>131.94762800000001</v>
      </c>
      <c r="E499" s="4">
        <v>2</v>
      </c>
      <c r="F499">
        <v>138.70561600000002</v>
      </c>
      <c r="G499" s="5">
        <v>3</v>
      </c>
      <c r="P499">
        <v>3</v>
      </c>
      <c r="Q499" t="str">
        <f t="shared" si="8"/>
        <v>123</v>
      </c>
    </row>
    <row r="500" spans="1:17" x14ac:dyDescent="0.25">
      <c r="A500">
        <v>529</v>
      </c>
      <c r="B500">
        <v>125.328613</v>
      </c>
      <c r="C500" s="2">
        <v>1</v>
      </c>
      <c r="D500">
        <v>131.94762800000001</v>
      </c>
      <c r="E500" s="4">
        <v>2</v>
      </c>
      <c r="F500">
        <v>138.70561600000002</v>
      </c>
      <c r="G500" s="5">
        <v>3</v>
      </c>
      <c r="P500">
        <v>3</v>
      </c>
      <c r="Q500" t="str">
        <f t="shared" si="8"/>
        <v>123</v>
      </c>
    </row>
    <row r="501" spans="1:17" x14ac:dyDescent="0.25">
      <c r="A501">
        <v>530</v>
      </c>
      <c r="B501">
        <v>125.328613</v>
      </c>
      <c r="C501" s="2">
        <v>1</v>
      </c>
      <c r="F501">
        <v>138.70561600000002</v>
      </c>
      <c r="G501" s="5">
        <v>3</v>
      </c>
      <c r="P501">
        <v>2</v>
      </c>
      <c r="Q501" t="str">
        <f t="shared" si="8"/>
        <v>13</v>
      </c>
    </row>
    <row r="502" spans="1:17" x14ac:dyDescent="0.25">
      <c r="A502">
        <v>531</v>
      </c>
      <c r="B502">
        <v>125.328613</v>
      </c>
      <c r="C502" s="2">
        <v>1</v>
      </c>
      <c r="F502">
        <v>138.70561600000002</v>
      </c>
      <c r="G502" s="5">
        <v>3</v>
      </c>
      <c r="P502">
        <v>2</v>
      </c>
      <c r="Q502" t="str">
        <f t="shared" si="8"/>
        <v>13</v>
      </c>
    </row>
    <row r="503" spans="1:17" x14ac:dyDescent="0.25">
      <c r="A503">
        <v>532</v>
      </c>
      <c r="B503">
        <v>125.328613</v>
      </c>
      <c r="C503" s="2">
        <v>1</v>
      </c>
      <c r="F503">
        <v>138.70561600000002</v>
      </c>
      <c r="G503" s="5">
        <v>3</v>
      </c>
      <c r="P503">
        <v>2</v>
      </c>
      <c r="Q503" t="str">
        <f t="shared" si="8"/>
        <v>13</v>
      </c>
    </row>
    <row r="504" spans="1:17" x14ac:dyDescent="0.25">
      <c r="A504">
        <v>533</v>
      </c>
      <c r="B504">
        <v>125.328613</v>
      </c>
      <c r="C504" s="2">
        <v>1</v>
      </c>
      <c r="F504">
        <v>138.70561600000002</v>
      </c>
      <c r="G504" s="5">
        <v>3</v>
      </c>
      <c r="P504">
        <v>2</v>
      </c>
      <c r="Q504" t="str">
        <f t="shared" si="8"/>
        <v>13</v>
      </c>
    </row>
    <row r="505" spans="1:17" x14ac:dyDescent="0.25">
      <c r="A505">
        <v>534</v>
      </c>
      <c r="B505">
        <v>125.328613</v>
      </c>
      <c r="C505" s="2">
        <v>1</v>
      </c>
      <c r="F505">
        <v>138.70561600000002</v>
      </c>
      <c r="G505" s="5">
        <v>3</v>
      </c>
      <c r="P505">
        <v>2</v>
      </c>
      <c r="Q505" t="str">
        <f t="shared" si="8"/>
        <v>13</v>
      </c>
    </row>
    <row r="506" spans="1:17" x14ac:dyDescent="0.25">
      <c r="A506">
        <v>535</v>
      </c>
      <c r="B506">
        <v>125.328613</v>
      </c>
      <c r="C506" s="2">
        <v>1</v>
      </c>
      <c r="F506">
        <v>138.70561600000002</v>
      </c>
      <c r="G506" s="5">
        <v>3</v>
      </c>
      <c r="P506">
        <v>2</v>
      </c>
      <c r="Q506" t="str">
        <f t="shared" si="8"/>
        <v>13</v>
      </c>
    </row>
    <row r="507" spans="1:17" x14ac:dyDescent="0.25">
      <c r="A507">
        <v>536</v>
      </c>
      <c r="B507">
        <v>125.328613</v>
      </c>
      <c r="C507" s="2">
        <v>1</v>
      </c>
      <c r="F507">
        <v>138.70561600000002</v>
      </c>
      <c r="G507" s="5">
        <v>3</v>
      </c>
      <c r="P507">
        <v>2</v>
      </c>
      <c r="Q507" t="str">
        <f t="shared" si="8"/>
        <v>13</v>
      </c>
    </row>
    <row r="508" spans="1:17" x14ac:dyDescent="0.25">
      <c r="A508">
        <v>537</v>
      </c>
      <c r="B508">
        <v>125.328613</v>
      </c>
      <c r="C508" s="2">
        <v>1</v>
      </c>
      <c r="F508">
        <v>138.70561600000002</v>
      </c>
      <c r="G508" s="5">
        <v>3</v>
      </c>
      <c r="P508">
        <v>2</v>
      </c>
      <c r="Q508" t="str">
        <f t="shared" si="8"/>
        <v>13</v>
      </c>
    </row>
    <row r="509" spans="1:17" x14ac:dyDescent="0.25">
      <c r="A509">
        <v>538</v>
      </c>
      <c r="B509">
        <v>125.328613</v>
      </c>
      <c r="C509" s="2">
        <v>1</v>
      </c>
      <c r="F509">
        <v>138.70561600000002</v>
      </c>
      <c r="G509" s="5">
        <v>3</v>
      </c>
      <c r="H509">
        <v>130.02531100000002</v>
      </c>
      <c r="I509" s="3">
        <v>4</v>
      </c>
      <c r="P509">
        <v>3</v>
      </c>
      <c r="Q509" t="str">
        <f t="shared" si="8"/>
        <v>134</v>
      </c>
    </row>
    <row r="510" spans="1:17" x14ac:dyDescent="0.25">
      <c r="A510">
        <v>539</v>
      </c>
      <c r="B510">
        <v>125.349434</v>
      </c>
      <c r="C510" s="2">
        <v>1</v>
      </c>
      <c r="H510">
        <v>130.02397200000001</v>
      </c>
      <c r="I510" s="3">
        <v>4</v>
      </c>
      <c r="P510">
        <v>2</v>
      </c>
      <c r="Q510" t="str">
        <f t="shared" si="8"/>
        <v>14</v>
      </c>
    </row>
    <row r="511" spans="1:17" x14ac:dyDescent="0.25">
      <c r="A511">
        <v>540</v>
      </c>
      <c r="B511">
        <v>125.349434</v>
      </c>
      <c r="C511" s="2">
        <v>1</v>
      </c>
      <c r="D511">
        <v>116.22056600000001</v>
      </c>
      <c r="E511" s="4">
        <v>2</v>
      </c>
      <c r="H511">
        <v>130.02397200000001</v>
      </c>
      <c r="I511" s="3">
        <v>4</v>
      </c>
      <c r="P511">
        <v>3</v>
      </c>
      <c r="Q511" t="str">
        <f t="shared" si="8"/>
        <v>124</v>
      </c>
    </row>
    <row r="512" spans="1:17" x14ac:dyDescent="0.25">
      <c r="A512">
        <v>541</v>
      </c>
      <c r="D512">
        <v>116.23757900000001</v>
      </c>
      <c r="E512" s="4">
        <v>2</v>
      </c>
      <c r="H512">
        <v>130.02397200000001</v>
      </c>
      <c r="I512" s="3">
        <v>4</v>
      </c>
      <c r="P512">
        <v>2</v>
      </c>
      <c r="Q512" t="str">
        <f t="shared" si="8"/>
        <v>24</v>
      </c>
    </row>
    <row r="513" spans="1:17" x14ac:dyDescent="0.25">
      <c r="A513">
        <v>542</v>
      </c>
      <c r="D513">
        <v>116.23757900000001</v>
      </c>
      <c r="E513" s="4">
        <v>2</v>
      </c>
      <c r="H513">
        <v>130.02397200000001</v>
      </c>
      <c r="I513" s="3">
        <v>4</v>
      </c>
      <c r="P513">
        <v>2</v>
      </c>
      <c r="Q513" t="str">
        <f t="shared" si="8"/>
        <v>24</v>
      </c>
    </row>
    <row r="514" spans="1:17" x14ac:dyDescent="0.25">
      <c r="A514">
        <v>543</v>
      </c>
      <c r="D514">
        <v>116.23757900000001</v>
      </c>
      <c r="E514" s="4">
        <v>2</v>
      </c>
      <c r="H514">
        <v>130.02397200000001</v>
      </c>
      <c r="I514" s="3">
        <v>4</v>
      </c>
      <c r="P514">
        <v>2</v>
      </c>
      <c r="Q514" t="str">
        <f t="shared" ref="Q514:Q577" si="9">CONCATENATE(C514,E514,G514,I514)</f>
        <v>24</v>
      </c>
    </row>
    <row r="515" spans="1:17" x14ac:dyDescent="0.25">
      <c r="A515">
        <v>544</v>
      </c>
      <c r="D515">
        <v>116.23757900000001</v>
      </c>
      <c r="E515" s="4">
        <v>2</v>
      </c>
      <c r="H515">
        <v>130.02397200000001</v>
      </c>
      <c r="I515" s="3">
        <v>4</v>
      </c>
      <c r="P515">
        <v>2</v>
      </c>
      <c r="Q515" t="str">
        <f t="shared" si="9"/>
        <v>24</v>
      </c>
    </row>
    <row r="516" spans="1:17" x14ac:dyDescent="0.25">
      <c r="A516">
        <v>545</v>
      </c>
      <c r="D516">
        <v>116.23757900000001</v>
      </c>
      <c r="E516" s="4">
        <v>2</v>
      </c>
      <c r="H516">
        <v>130.02397200000001</v>
      </c>
      <c r="I516" s="3">
        <v>4</v>
      </c>
      <c r="P516">
        <v>2</v>
      </c>
      <c r="Q516" t="str">
        <f t="shared" si="9"/>
        <v>24</v>
      </c>
    </row>
    <row r="517" spans="1:17" x14ac:dyDescent="0.25">
      <c r="A517">
        <v>546</v>
      </c>
      <c r="D517">
        <v>116.23757900000001</v>
      </c>
      <c r="E517" s="4">
        <v>2</v>
      </c>
      <c r="H517">
        <v>130.02397200000001</v>
      </c>
      <c r="I517" s="3">
        <v>4</v>
      </c>
      <c r="P517">
        <v>2</v>
      </c>
      <c r="Q517" t="str">
        <f t="shared" si="9"/>
        <v>24</v>
      </c>
    </row>
    <row r="518" spans="1:17" x14ac:dyDescent="0.25">
      <c r="A518">
        <v>547</v>
      </c>
      <c r="D518">
        <v>116.23757900000001</v>
      </c>
      <c r="E518" s="4">
        <v>2</v>
      </c>
      <c r="H518">
        <v>130.02397200000001</v>
      </c>
      <c r="I518" s="3">
        <v>4</v>
      </c>
      <c r="P518">
        <v>2</v>
      </c>
      <c r="Q518" t="str">
        <f t="shared" si="9"/>
        <v>24</v>
      </c>
    </row>
    <row r="519" spans="1:17" x14ac:dyDescent="0.25">
      <c r="A519">
        <v>548</v>
      </c>
      <c r="D519">
        <v>116.23757900000001</v>
      </c>
      <c r="E519" s="4">
        <v>2</v>
      </c>
      <c r="H519">
        <v>130.02397200000001</v>
      </c>
      <c r="I519" s="3">
        <v>4</v>
      </c>
      <c r="P519">
        <v>2</v>
      </c>
      <c r="Q519" t="str">
        <f t="shared" si="9"/>
        <v>24</v>
      </c>
    </row>
    <row r="520" spans="1:17" x14ac:dyDescent="0.25">
      <c r="A520">
        <v>549</v>
      </c>
      <c r="D520">
        <v>116.23757900000001</v>
      </c>
      <c r="E520" s="4">
        <v>2</v>
      </c>
      <c r="H520">
        <v>130.02397200000001</v>
      </c>
      <c r="I520" s="3">
        <v>4</v>
      </c>
      <c r="P520">
        <v>2</v>
      </c>
      <c r="Q520" t="str">
        <f t="shared" si="9"/>
        <v>24</v>
      </c>
    </row>
    <row r="521" spans="1:17" x14ac:dyDescent="0.25">
      <c r="A521">
        <v>550</v>
      </c>
      <c r="D521">
        <v>116.23757900000001</v>
      </c>
      <c r="E521" s="4">
        <v>2</v>
      </c>
      <c r="H521">
        <v>130.02397200000001</v>
      </c>
      <c r="I521" s="3">
        <v>4</v>
      </c>
      <c r="P521">
        <v>2</v>
      </c>
      <c r="Q521" t="str">
        <f t="shared" si="9"/>
        <v>24</v>
      </c>
    </row>
    <row r="522" spans="1:17" x14ac:dyDescent="0.25">
      <c r="A522">
        <v>551</v>
      </c>
      <c r="D522">
        <v>116.23757900000001</v>
      </c>
      <c r="E522" s="4">
        <v>2</v>
      </c>
      <c r="H522">
        <v>130.02397200000001</v>
      </c>
      <c r="I522" s="3">
        <v>4</v>
      </c>
      <c r="P522">
        <v>2</v>
      </c>
      <c r="Q522" t="str">
        <f t="shared" si="9"/>
        <v>24</v>
      </c>
    </row>
    <row r="523" spans="1:17" x14ac:dyDescent="0.25">
      <c r="A523">
        <v>552</v>
      </c>
      <c r="D523">
        <v>116.22056600000001</v>
      </c>
      <c r="E523" s="4">
        <v>2</v>
      </c>
      <c r="H523">
        <v>130.02397200000001</v>
      </c>
      <c r="I523" s="3">
        <v>4</v>
      </c>
      <c r="P523">
        <v>2</v>
      </c>
      <c r="Q523" t="str">
        <f t="shared" si="9"/>
        <v>24</v>
      </c>
    </row>
    <row r="524" spans="1:17" x14ac:dyDescent="0.25">
      <c r="A524">
        <v>553</v>
      </c>
      <c r="H524">
        <v>130.02531100000002</v>
      </c>
      <c r="I524" s="3">
        <v>4</v>
      </c>
      <c r="P524">
        <v>1</v>
      </c>
      <c r="Q524" t="str">
        <f t="shared" si="9"/>
        <v>4</v>
      </c>
    </row>
    <row r="525" spans="1:17" x14ac:dyDescent="0.25">
      <c r="A525">
        <v>554</v>
      </c>
      <c r="F525">
        <v>120.27835100000001</v>
      </c>
      <c r="G525" s="5">
        <v>3</v>
      </c>
      <c r="P525">
        <v>1</v>
      </c>
      <c r="Q525" t="str">
        <f t="shared" si="9"/>
        <v>3</v>
      </c>
    </row>
    <row r="526" spans="1:17" x14ac:dyDescent="0.25">
      <c r="A526">
        <v>555</v>
      </c>
      <c r="F526">
        <v>120.133713</v>
      </c>
      <c r="G526" s="5">
        <v>3</v>
      </c>
      <c r="P526">
        <v>1</v>
      </c>
      <c r="Q526" t="str">
        <f t="shared" si="9"/>
        <v>3</v>
      </c>
    </row>
    <row r="527" spans="1:17" x14ac:dyDescent="0.25">
      <c r="A527">
        <v>556</v>
      </c>
      <c r="B527">
        <v>105.05809400000001</v>
      </c>
      <c r="C527" s="2">
        <v>1</v>
      </c>
      <c r="F527">
        <v>120.133713</v>
      </c>
      <c r="G527" s="5">
        <v>3</v>
      </c>
      <c r="P527">
        <v>2</v>
      </c>
      <c r="Q527" t="str">
        <f t="shared" si="9"/>
        <v>13</v>
      </c>
    </row>
    <row r="528" spans="1:17" x14ac:dyDescent="0.25">
      <c r="A528">
        <v>557</v>
      </c>
      <c r="B528">
        <v>105.04861100000001</v>
      </c>
      <c r="C528" s="2">
        <v>1</v>
      </c>
      <c r="F528">
        <v>120.133713</v>
      </c>
      <c r="G528" s="5">
        <v>3</v>
      </c>
      <c r="P528">
        <v>2</v>
      </c>
      <c r="Q528" t="str">
        <f t="shared" si="9"/>
        <v>13</v>
      </c>
    </row>
    <row r="529" spans="1:17" x14ac:dyDescent="0.25">
      <c r="A529">
        <v>558</v>
      </c>
      <c r="B529">
        <v>105.04861100000001</v>
      </c>
      <c r="C529" s="2">
        <v>1</v>
      </c>
      <c r="F529">
        <v>120.133713</v>
      </c>
      <c r="G529" s="5">
        <v>3</v>
      </c>
      <c r="P529">
        <v>2</v>
      </c>
      <c r="Q529" t="str">
        <f t="shared" si="9"/>
        <v>13</v>
      </c>
    </row>
    <row r="530" spans="1:17" x14ac:dyDescent="0.25">
      <c r="A530">
        <v>559</v>
      </c>
      <c r="B530">
        <v>105.04861100000001</v>
      </c>
      <c r="C530" s="2">
        <v>1</v>
      </c>
      <c r="F530">
        <v>120.133713</v>
      </c>
      <c r="G530" s="5">
        <v>3</v>
      </c>
      <c r="P530">
        <v>2</v>
      </c>
      <c r="Q530" t="str">
        <f t="shared" si="9"/>
        <v>13</v>
      </c>
    </row>
    <row r="531" spans="1:17" x14ac:dyDescent="0.25">
      <c r="A531">
        <v>560</v>
      </c>
      <c r="B531">
        <v>105.04861100000001</v>
      </c>
      <c r="C531" s="2">
        <v>1</v>
      </c>
      <c r="F531">
        <v>120.133713</v>
      </c>
      <c r="G531" s="5">
        <v>3</v>
      </c>
      <c r="P531">
        <v>2</v>
      </c>
      <c r="Q531" t="str">
        <f t="shared" si="9"/>
        <v>13</v>
      </c>
    </row>
    <row r="532" spans="1:17" x14ac:dyDescent="0.25">
      <c r="A532">
        <v>561</v>
      </c>
      <c r="B532">
        <v>105.04861100000001</v>
      </c>
      <c r="C532" s="2">
        <v>1</v>
      </c>
      <c r="F532">
        <v>120.133713</v>
      </c>
      <c r="G532" s="5">
        <v>3</v>
      </c>
      <c r="P532">
        <v>2</v>
      </c>
      <c r="Q532" t="str">
        <f t="shared" si="9"/>
        <v>13</v>
      </c>
    </row>
    <row r="533" spans="1:17" x14ac:dyDescent="0.25">
      <c r="A533">
        <v>562</v>
      </c>
      <c r="B533">
        <v>105.04861100000001</v>
      </c>
      <c r="C533" s="2">
        <v>1</v>
      </c>
      <c r="F533">
        <v>120.133713</v>
      </c>
      <c r="G533" s="5">
        <v>3</v>
      </c>
      <c r="P533">
        <v>2</v>
      </c>
      <c r="Q533" t="str">
        <f t="shared" si="9"/>
        <v>13</v>
      </c>
    </row>
    <row r="534" spans="1:17" x14ac:dyDescent="0.25">
      <c r="A534">
        <v>563</v>
      </c>
      <c r="B534">
        <v>105.04861100000001</v>
      </c>
      <c r="C534" s="2">
        <v>1</v>
      </c>
      <c r="F534">
        <v>120.133713</v>
      </c>
      <c r="G534" s="5">
        <v>3</v>
      </c>
      <c r="P534">
        <v>2</v>
      </c>
      <c r="Q534" t="str">
        <f t="shared" si="9"/>
        <v>13</v>
      </c>
    </row>
    <row r="535" spans="1:17" x14ac:dyDescent="0.25">
      <c r="A535">
        <v>564</v>
      </c>
      <c r="B535">
        <v>105.04861100000001</v>
      </c>
      <c r="C535" s="2">
        <v>1</v>
      </c>
      <c r="F535">
        <v>120.133713</v>
      </c>
      <c r="G535" s="5">
        <v>3</v>
      </c>
      <c r="P535">
        <v>2</v>
      </c>
      <c r="Q535" t="str">
        <f t="shared" si="9"/>
        <v>13</v>
      </c>
    </row>
    <row r="536" spans="1:17" x14ac:dyDescent="0.25">
      <c r="A536">
        <v>565</v>
      </c>
      <c r="B536">
        <v>105.04861100000001</v>
      </c>
      <c r="C536" s="2">
        <v>1</v>
      </c>
      <c r="F536">
        <v>120.133713</v>
      </c>
      <c r="G536" s="5">
        <v>3</v>
      </c>
      <c r="P536">
        <v>2</v>
      </c>
      <c r="Q536" t="str">
        <f t="shared" si="9"/>
        <v>13</v>
      </c>
    </row>
    <row r="537" spans="1:17" x14ac:dyDescent="0.25">
      <c r="A537">
        <v>566</v>
      </c>
      <c r="B537">
        <v>105.04861100000001</v>
      </c>
      <c r="C537" s="2">
        <v>1</v>
      </c>
      <c r="F537">
        <v>120.133713</v>
      </c>
      <c r="G537" s="5">
        <v>3</v>
      </c>
      <c r="H537">
        <v>109.900723</v>
      </c>
      <c r="I537" s="3">
        <v>4</v>
      </c>
      <c r="P537">
        <v>3</v>
      </c>
      <c r="Q537" t="str">
        <f t="shared" si="9"/>
        <v>134</v>
      </c>
    </row>
    <row r="538" spans="1:17" x14ac:dyDescent="0.25">
      <c r="A538">
        <v>567</v>
      </c>
      <c r="B538">
        <v>105.05809400000001</v>
      </c>
      <c r="C538" s="2">
        <v>1</v>
      </c>
      <c r="F538">
        <v>120.27835100000001</v>
      </c>
      <c r="G538" s="5">
        <v>3</v>
      </c>
      <c r="H538">
        <v>109.74396900000001</v>
      </c>
      <c r="I538" s="3">
        <v>4</v>
      </c>
      <c r="P538">
        <v>3</v>
      </c>
      <c r="Q538" t="str">
        <f t="shared" si="9"/>
        <v>134</v>
      </c>
    </row>
    <row r="539" spans="1:17" x14ac:dyDescent="0.25">
      <c r="A539">
        <v>568</v>
      </c>
      <c r="D539">
        <v>94.786495000000002</v>
      </c>
      <c r="E539" s="4">
        <v>2</v>
      </c>
      <c r="H539">
        <v>109.74396900000001</v>
      </c>
      <c r="I539" s="3">
        <v>4</v>
      </c>
      <c r="P539">
        <v>2</v>
      </c>
      <c r="Q539" t="str">
        <f t="shared" si="9"/>
        <v>24</v>
      </c>
    </row>
    <row r="540" spans="1:17" x14ac:dyDescent="0.25">
      <c r="A540">
        <v>569</v>
      </c>
      <c r="D540">
        <v>94.758762000000004</v>
      </c>
      <c r="E540" s="4">
        <v>2</v>
      </c>
      <c r="H540">
        <v>109.74396900000001</v>
      </c>
      <c r="I540" s="3">
        <v>4</v>
      </c>
      <c r="P540">
        <v>2</v>
      </c>
      <c r="Q540" t="str">
        <f t="shared" si="9"/>
        <v>24</v>
      </c>
    </row>
    <row r="541" spans="1:17" x14ac:dyDescent="0.25">
      <c r="A541">
        <v>570</v>
      </c>
      <c r="D541">
        <v>94.758762000000004</v>
      </c>
      <c r="E541" s="4">
        <v>2</v>
      </c>
      <c r="H541">
        <v>109.74396900000001</v>
      </c>
      <c r="I541" s="3">
        <v>4</v>
      </c>
      <c r="P541">
        <v>2</v>
      </c>
      <c r="Q541" t="str">
        <f t="shared" si="9"/>
        <v>24</v>
      </c>
    </row>
    <row r="542" spans="1:17" x14ac:dyDescent="0.25">
      <c r="A542">
        <v>571</v>
      </c>
      <c r="D542">
        <v>94.758762000000004</v>
      </c>
      <c r="E542" s="4">
        <v>2</v>
      </c>
      <c r="H542">
        <v>109.74396900000001</v>
      </c>
      <c r="I542" s="3">
        <v>4</v>
      </c>
      <c r="P542">
        <v>2</v>
      </c>
      <c r="Q542" t="str">
        <f t="shared" si="9"/>
        <v>24</v>
      </c>
    </row>
    <row r="543" spans="1:17" x14ac:dyDescent="0.25">
      <c r="A543">
        <v>572</v>
      </c>
      <c r="D543">
        <v>94.758762000000004</v>
      </c>
      <c r="E543" s="4">
        <v>2</v>
      </c>
      <c r="H543">
        <v>109.74396900000001</v>
      </c>
      <c r="I543" s="3">
        <v>4</v>
      </c>
      <c r="P543">
        <v>2</v>
      </c>
      <c r="Q543" t="str">
        <f t="shared" si="9"/>
        <v>24</v>
      </c>
    </row>
    <row r="544" spans="1:17" x14ac:dyDescent="0.25">
      <c r="A544">
        <v>573</v>
      </c>
      <c r="D544">
        <v>94.758762000000004</v>
      </c>
      <c r="E544" s="4">
        <v>2</v>
      </c>
      <c r="H544">
        <v>109.74396900000001</v>
      </c>
      <c r="I544" s="3">
        <v>4</v>
      </c>
      <c r="P544">
        <v>2</v>
      </c>
      <c r="Q544" t="str">
        <f t="shared" si="9"/>
        <v>24</v>
      </c>
    </row>
    <row r="545" spans="1:17" x14ac:dyDescent="0.25">
      <c r="A545">
        <v>574</v>
      </c>
      <c r="D545">
        <v>94.758762000000004</v>
      </c>
      <c r="E545" s="4">
        <v>2</v>
      </c>
      <c r="H545">
        <v>109.74396900000001</v>
      </c>
      <c r="I545" s="3">
        <v>4</v>
      </c>
      <c r="P545">
        <v>2</v>
      </c>
      <c r="Q545" t="str">
        <f t="shared" si="9"/>
        <v>24</v>
      </c>
    </row>
    <row r="546" spans="1:17" x14ac:dyDescent="0.25">
      <c r="A546">
        <v>575</v>
      </c>
      <c r="D546">
        <v>94.758762000000004</v>
      </c>
      <c r="E546" s="4">
        <v>2</v>
      </c>
      <c r="H546">
        <v>109.74396900000001</v>
      </c>
      <c r="I546" s="3">
        <v>4</v>
      </c>
      <c r="P546">
        <v>2</v>
      </c>
      <c r="Q546" t="str">
        <f t="shared" si="9"/>
        <v>24</v>
      </c>
    </row>
    <row r="547" spans="1:17" x14ac:dyDescent="0.25">
      <c r="A547">
        <v>576</v>
      </c>
      <c r="D547">
        <v>94.758762000000004</v>
      </c>
      <c r="E547" s="4">
        <v>2</v>
      </c>
      <c r="H547">
        <v>109.74396900000001</v>
      </c>
      <c r="I547" s="3">
        <v>4</v>
      </c>
      <c r="P547">
        <v>2</v>
      </c>
      <c r="Q547" t="str">
        <f t="shared" si="9"/>
        <v>24</v>
      </c>
    </row>
    <row r="548" spans="1:17" x14ac:dyDescent="0.25">
      <c r="A548">
        <v>577</v>
      </c>
      <c r="D548">
        <v>94.758762000000004</v>
      </c>
      <c r="E548" s="4">
        <v>2</v>
      </c>
      <c r="H548">
        <v>109.74396900000001</v>
      </c>
      <c r="I548" s="3">
        <v>4</v>
      </c>
      <c r="P548">
        <v>2</v>
      </c>
      <c r="Q548" t="str">
        <f t="shared" si="9"/>
        <v>24</v>
      </c>
    </row>
    <row r="549" spans="1:17" x14ac:dyDescent="0.25">
      <c r="A549">
        <v>578</v>
      </c>
      <c r="D549">
        <v>94.758762000000004</v>
      </c>
      <c r="E549" s="4">
        <v>2</v>
      </c>
      <c r="H549">
        <v>109.900723</v>
      </c>
      <c r="I549" s="3">
        <v>4</v>
      </c>
      <c r="P549">
        <v>2</v>
      </c>
      <c r="Q549" t="str">
        <f t="shared" si="9"/>
        <v>24</v>
      </c>
    </row>
    <row r="550" spans="1:17" x14ac:dyDescent="0.25">
      <c r="A550">
        <v>579</v>
      </c>
      <c r="D550">
        <v>94.786495000000002</v>
      </c>
      <c r="E550" s="4">
        <v>2</v>
      </c>
      <c r="H550">
        <v>109.900723</v>
      </c>
      <c r="I550" s="3">
        <v>4</v>
      </c>
      <c r="P550">
        <v>2</v>
      </c>
      <c r="Q550" t="str">
        <f t="shared" si="9"/>
        <v>24</v>
      </c>
    </row>
    <row r="551" spans="1:17" x14ac:dyDescent="0.25">
      <c r="A551">
        <v>580</v>
      </c>
      <c r="B551">
        <v>85.969898000000001</v>
      </c>
      <c r="C551" s="2">
        <v>1</v>
      </c>
      <c r="P551">
        <v>1</v>
      </c>
      <c r="Q551" t="str">
        <f t="shared" si="9"/>
        <v>1</v>
      </c>
    </row>
    <row r="552" spans="1:17" x14ac:dyDescent="0.25">
      <c r="A552">
        <v>581</v>
      </c>
      <c r="B552">
        <v>85.917473000000001</v>
      </c>
      <c r="C552" s="2">
        <v>1</v>
      </c>
      <c r="P552">
        <v>1</v>
      </c>
      <c r="Q552" t="str">
        <f t="shared" si="9"/>
        <v>1</v>
      </c>
    </row>
    <row r="553" spans="1:17" x14ac:dyDescent="0.25">
      <c r="A553">
        <v>582</v>
      </c>
      <c r="B553">
        <v>85.917473000000001</v>
      </c>
      <c r="C553" s="2">
        <v>1</v>
      </c>
      <c r="P553">
        <v>1</v>
      </c>
      <c r="Q553" t="str">
        <f t="shared" si="9"/>
        <v>1</v>
      </c>
    </row>
    <row r="554" spans="1:17" x14ac:dyDescent="0.25">
      <c r="A554">
        <v>583</v>
      </c>
      <c r="B554">
        <v>85.917473000000001</v>
      </c>
      <c r="C554" s="2">
        <v>1</v>
      </c>
      <c r="F554">
        <v>97.282526000000004</v>
      </c>
      <c r="G554" s="5">
        <v>3</v>
      </c>
      <c r="P554">
        <v>2</v>
      </c>
      <c r="Q554" t="str">
        <f t="shared" si="9"/>
        <v>13</v>
      </c>
    </row>
    <row r="555" spans="1:17" x14ac:dyDescent="0.25">
      <c r="A555">
        <v>584</v>
      </c>
      <c r="B555">
        <v>85.917473000000001</v>
      </c>
      <c r="C555" s="2">
        <v>1</v>
      </c>
      <c r="F555">
        <v>97.206341000000009</v>
      </c>
      <c r="G555" s="5">
        <v>3</v>
      </c>
      <c r="P555">
        <v>2</v>
      </c>
      <c r="Q555" t="str">
        <f t="shared" si="9"/>
        <v>13</v>
      </c>
    </row>
    <row r="556" spans="1:17" x14ac:dyDescent="0.25">
      <c r="A556">
        <v>585</v>
      </c>
      <c r="B556">
        <v>85.917473000000001</v>
      </c>
      <c r="C556" s="2">
        <v>1</v>
      </c>
      <c r="F556">
        <v>97.206341000000009</v>
      </c>
      <c r="G556" s="5">
        <v>3</v>
      </c>
      <c r="P556">
        <v>2</v>
      </c>
      <c r="Q556" t="str">
        <f t="shared" si="9"/>
        <v>13</v>
      </c>
    </row>
    <row r="557" spans="1:17" x14ac:dyDescent="0.25">
      <c r="A557">
        <v>586</v>
      </c>
      <c r="B557">
        <v>85.917473000000001</v>
      </c>
      <c r="C557" s="2">
        <v>1</v>
      </c>
      <c r="F557">
        <v>97.206341000000009</v>
      </c>
      <c r="G557" s="5">
        <v>3</v>
      </c>
      <c r="P557">
        <v>2</v>
      </c>
      <c r="Q557" t="str">
        <f t="shared" si="9"/>
        <v>13</v>
      </c>
    </row>
    <row r="558" spans="1:17" x14ac:dyDescent="0.25">
      <c r="A558">
        <v>587</v>
      </c>
      <c r="B558">
        <v>85.917473000000001</v>
      </c>
      <c r="C558" s="2">
        <v>1</v>
      </c>
      <c r="F558">
        <v>97.206341000000009</v>
      </c>
      <c r="G558" s="5">
        <v>3</v>
      </c>
      <c r="P558">
        <v>2</v>
      </c>
      <c r="Q558" t="str">
        <f t="shared" si="9"/>
        <v>13</v>
      </c>
    </row>
    <row r="559" spans="1:17" x14ac:dyDescent="0.25">
      <c r="A559">
        <v>588</v>
      </c>
      <c r="B559">
        <v>85.917473000000001</v>
      </c>
      <c r="C559" s="2">
        <v>1</v>
      </c>
      <c r="F559">
        <v>97.206341000000009</v>
      </c>
      <c r="G559" s="5">
        <v>3</v>
      </c>
      <c r="H559">
        <v>91.00628900000001</v>
      </c>
      <c r="I559" s="3">
        <v>4</v>
      </c>
      <c r="P559">
        <v>3</v>
      </c>
      <c r="Q559" t="str">
        <f t="shared" si="9"/>
        <v>134</v>
      </c>
    </row>
    <row r="560" spans="1:17" x14ac:dyDescent="0.25">
      <c r="A560">
        <v>589</v>
      </c>
      <c r="B560">
        <v>85.917473000000001</v>
      </c>
      <c r="C560" s="2">
        <v>1</v>
      </c>
      <c r="F560">
        <v>97.206341000000009</v>
      </c>
      <c r="G560" s="5">
        <v>3</v>
      </c>
      <c r="H560">
        <v>90.862577000000002</v>
      </c>
      <c r="I560" s="3">
        <v>4</v>
      </c>
      <c r="P560">
        <v>3</v>
      </c>
      <c r="Q560" t="str">
        <f t="shared" si="9"/>
        <v>134</v>
      </c>
    </row>
    <row r="561" spans="1:17" x14ac:dyDescent="0.25">
      <c r="A561">
        <v>590</v>
      </c>
      <c r="B561">
        <v>85.917473000000001</v>
      </c>
      <c r="C561" s="2">
        <v>1</v>
      </c>
      <c r="F561">
        <v>97.206341000000009</v>
      </c>
      <c r="G561" s="5">
        <v>3</v>
      </c>
      <c r="H561">
        <v>90.862577000000002</v>
      </c>
      <c r="I561" s="3">
        <v>4</v>
      </c>
      <c r="P561">
        <v>3</v>
      </c>
      <c r="Q561" t="str">
        <f t="shared" si="9"/>
        <v>134</v>
      </c>
    </row>
    <row r="562" spans="1:17" x14ac:dyDescent="0.25">
      <c r="A562">
        <v>591</v>
      </c>
      <c r="B562">
        <v>85.917473000000001</v>
      </c>
      <c r="C562" s="2">
        <v>1</v>
      </c>
      <c r="F562">
        <v>97.206341000000009</v>
      </c>
      <c r="G562" s="5">
        <v>3</v>
      </c>
      <c r="H562">
        <v>90.862577000000002</v>
      </c>
      <c r="I562" s="3">
        <v>4</v>
      </c>
      <c r="P562">
        <v>3</v>
      </c>
      <c r="Q562" t="str">
        <f t="shared" si="9"/>
        <v>134</v>
      </c>
    </row>
    <row r="563" spans="1:17" x14ac:dyDescent="0.25">
      <c r="A563">
        <v>592</v>
      </c>
      <c r="B563">
        <v>85.969898000000001</v>
      </c>
      <c r="C563" s="2">
        <v>1</v>
      </c>
      <c r="F563">
        <v>97.206341000000009</v>
      </c>
      <c r="G563" s="5">
        <v>3</v>
      </c>
      <c r="H563">
        <v>90.862577000000002</v>
      </c>
      <c r="I563" s="3">
        <v>4</v>
      </c>
      <c r="P563">
        <v>3</v>
      </c>
      <c r="Q563" t="str">
        <f t="shared" si="9"/>
        <v>134</v>
      </c>
    </row>
    <row r="564" spans="1:17" x14ac:dyDescent="0.25">
      <c r="A564">
        <v>593</v>
      </c>
      <c r="F564">
        <v>97.206341000000009</v>
      </c>
      <c r="G564" s="5">
        <v>3</v>
      </c>
      <c r="H564">
        <v>90.862577000000002</v>
      </c>
      <c r="I564" s="3">
        <v>4</v>
      </c>
      <c r="P564">
        <v>2</v>
      </c>
      <c r="Q564" t="str">
        <f t="shared" si="9"/>
        <v>34</v>
      </c>
    </row>
    <row r="565" spans="1:17" x14ac:dyDescent="0.25">
      <c r="A565">
        <v>594</v>
      </c>
      <c r="F565">
        <v>97.282526000000004</v>
      </c>
      <c r="G565" s="5">
        <v>3</v>
      </c>
      <c r="H565">
        <v>90.862577000000002</v>
      </c>
      <c r="I565" s="3">
        <v>4</v>
      </c>
      <c r="P565">
        <v>2</v>
      </c>
      <c r="Q565" t="str">
        <f t="shared" si="9"/>
        <v>34</v>
      </c>
    </row>
    <row r="566" spans="1:17" x14ac:dyDescent="0.25">
      <c r="A566">
        <v>595</v>
      </c>
      <c r="D566">
        <v>76.550309000000013</v>
      </c>
      <c r="E566" s="4">
        <v>2</v>
      </c>
      <c r="F566">
        <v>97.282526000000004</v>
      </c>
      <c r="G566" s="5">
        <v>3</v>
      </c>
      <c r="H566">
        <v>90.862577000000002</v>
      </c>
      <c r="I566" s="3">
        <v>4</v>
      </c>
      <c r="P566">
        <v>3</v>
      </c>
      <c r="Q566" t="str">
        <f t="shared" si="9"/>
        <v>234</v>
      </c>
    </row>
    <row r="567" spans="1:17" x14ac:dyDescent="0.25">
      <c r="A567">
        <v>596</v>
      </c>
      <c r="D567">
        <v>76.476752000000005</v>
      </c>
      <c r="E567" s="4">
        <v>2</v>
      </c>
      <c r="H567">
        <v>90.862577000000002</v>
      </c>
      <c r="I567" s="3">
        <v>4</v>
      </c>
      <c r="P567">
        <v>2</v>
      </c>
      <c r="Q567" t="str">
        <f t="shared" si="9"/>
        <v>24</v>
      </c>
    </row>
    <row r="568" spans="1:17" x14ac:dyDescent="0.25">
      <c r="A568">
        <v>597</v>
      </c>
      <c r="D568">
        <v>76.476752000000005</v>
      </c>
      <c r="E568" s="4">
        <v>2</v>
      </c>
      <c r="H568">
        <v>90.862577000000002</v>
      </c>
      <c r="I568" s="3">
        <v>4</v>
      </c>
      <c r="P568">
        <v>2</v>
      </c>
      <c r="Q568" t="str">
        <f t="shared" si="9"/>
        <v>24</v>
      </c>
    </row>
    <row r="569" spans="1:17" x14ac:dyDescent="0.25">
      <c r="A569">
        <v>598</v>
      </c>
      <c r="D569">
        <v>76.476752000000005</v>
      </c>
      <c r="E569" s="4">
        <v>2</v>
      </c>
      <c r="H569">
        <v>90.862577000000002</v>
      </c>
      <c r="I569" s="3">
        <v>4</v>
      </c>
      <c r="P569">
        <v>2</v>
      </c>
      <c r="Q569" t="str">
        <f t="shared" si="9"/>
        <v>24</v>
      </c>
    </row>
    <row r="570" spans="1:17" x14ac:dyDescent="0.25">
      <c r="A570">
        <v>599</v>
      </c>
      <c r="D570">
        <v>76.476752000000005</v>
      </c>
      <c r="E570" s="4">
        <v>2</v>
      </c>
      <c r="H570">
        <v>90.862577000000002</v>
      </c>
      <c r="I570" s="3">
        <v>4</v>
      </c>
      <c r="P570">
        <v>2</v>
      </c>
      <c r="Q570" t="str">
        <f t="shared" si="9"/>
        <v>24</v>
      </c>
    </row>
    <row r="571" spans="1:17" x14ac:dyDescent="0.25">
      <c r="A571">
        <v>600</v>
      </c>
      <c r="D571">
        <v>76.476752000000005</v>
      </c>
      <c r="E571" s="4">
        <v>2</v>
      </c>
      <c r="H571">
        <v>90.862577000000002</v>
      </c>
      <c r="I571" s="3">
        <v>4</v>
      </c>
      <c r="P571">
        <v>2</v>
      </c>
      <c r="Q571" t="str">
        <f t="shared" si="9"/>
        <v>24</v>
      </c>
    </row>
    <row r="572" spans="1:17" x14ac:dyDescent="0.25">
      <c r="A572">
        <v>601</v>
      </c>
      <c r="D572">
        <v>76.476752000000005</v>
      </c>
      <c r="E572" s="4">
        <v>2</v>
      </c>
      <c r="H572">
        <v>90.862577000000002</v>
      </c>
      <c r="I572" s="3">
        <v>4</v>
      </c>
      <c r="P572">
        <v>2</v>
      </c>
      <c r="Q572" t="str">
        <f t="shared" si="9"/>
        <v>24</v>
      </c>
    </row>
    <row r="573" spans="1:17" x14ac:dyDescent="0.25">
      <c r="A573">
        <v>602</v>
      </c>
      <c r="D573">
        <v>76.476752000000005</v>
      </c>
      <c r="E573" s="4">
        <v>2</v>
      </c>
      <c r="H573">
        <v>90.862577000000002</v>
      </c>
      <c r="I573" s="3">
        <v>4</v>
      </c>
      <c r="P573">
        <v>2</v>
      </c>
      <c r="Q573" t="str">
        <f t="shared" si="9"/>
        <v>24</v>
      </c>
    </row>
    <row r="574" spans="1:17" x14ac:dyDescent="0.25">
      <c r="A574">
        <v>603</v>
      </c>
      <c r="D574">
        <v>76.476752000000005</v>
      </c>
      <c r="E574" s="4">
        <v>2</v>
      </c>
      <c r="H574">
        <v>91.00628900000001</v>
      </c>
      <c r="I574" s="3">
        <v>4</v>
      </c>
      <c r="P574">
        <v>2</v>
      </c>
      <c r="Q574" t="str">
        <f t="shared" si="9"/>
        <v>24</v>
      </c>
    </row>
    <row r="575" spans="1:17" x14ac:dyDescent="0.25">
      <c r="A575">
        <v>604</v>
      </c>
      <c r="D575">
        <v>76.476752000000005</v>
      </c>
      <c r="E575" s="4">
        <v>2</v>
      </c>
      <c r="P575">
        <v>1</v>
      </c>
      <c r="Q575" t="str">
        <f t="shared" si="9"/>
        <v>2</v>
      </c>
    </row>
    <row r="576" spans="1:17" x14ac:dyDescent="0.25">
      <c r="A576">
        <v>605</v>
      </c>
      <c r="B576">
        <v>71.519845000000004</v>
      </c>
      <c r="C576" s="2">
        <v>1</v>
      </c>
      <c r="D576">
        <v>76.476752000000005</v>
      </c>
      <c r="E576" s="4">
        <v>2</v>
      </c>
      <c r="F576">
        <v>81.342887000000005</v>
      </c>
      <c r="G576" s="5">
        <v>3</v>
      </c>
      <c r="P576">
        <v>3</v>
      </c>
      <c r="Q576" t="str">
        <f t="shared" si="9"/>
        <v>123</v>
      </c>
    </row>
    <row r="577" spans="1:17" x14ac:dyDescent="0.25">
      <c r="A577">
        <v>606</v>
      </c>
      <c r="B577">
        <v>71.531649000000002</v>
      </c>
      <c r="C577" s="2">
        <v>1</v>
      </c>
      <c r="D577">
        <v>76.476752000000005</v>
      </c>
      <c r="E577" s="4">
        <v>2</v>
      </c>
      <c r="F577">
        <v>81.471855000000005</v>
      </c>
      <c r="G577" s="5">
        <v>3</v>
      </c>
      <c r="P577">
        <v>3</v>
      </c>
      <c r="Q577" t="str">
        <f t="shared" si="9"/>
        <v>123</v>
      </c>
    </row>
    <row r="578" spans="1:17" x14ac:dyDescent="0.25">
      <c r="A578">
        <v>607</v>
      </c>
      <c r="B578">
        <v>71.531649000000002</v>
      </c>
      <c r="C578" s="2">
        <v>1</v>
      </c>
      <c r="D578">
        <v>76.550309000000013</v>
      </c>
      <c r="E578" s="4">
        <v>2</v>
      </c>
      <c r="F578">
        <v>81.471855000000005</v>
      </c>
      <c r="G578" s="5">
        <v>3</v>
      </c>
      <c r="P578">
        <v>3</v>
      </c>
      <c r="Q578" t="str">
        <f t="shared" ref="Q578:Q641" si="10">CONCATENATE(C578,E578,G578,I578)</f>
        <v>123</v>
      </c>
    </row>
    <row r="579" spans="1:17" x14ac:dyDescent="0.25">
      <c r="A579">
        <v>608</v>
      </c>
      <c r="B579">
        <v>71.531649000000002</v>
      </c>
      <c r="C579" s="2">
        <v>1</v>
      </c>
      <c r="F579">
        <v>81.471855000000005</v>
      </c>
      <c r="G579" s="5">
        <v>3</v>
      </c>
      <c r="P579">
        <v>2</v>
      </c>
      <c r="Q579" t="str">
        <f t="shared" si="10"/>
        <v>13</v>
      </c>
    </row>
    <row r="580" spans="1:17" x14ac:dyDescent="0.25">
      <c r="A580">
        <v>609</v>
      </c>
      <c r="B580">
        <v>71.531649000000002</v>
      </c>
      <c r="C580" s="2">
        <v>1</v>
      </c>
      <c r="F580">
        <v>81.471855000000005</v>
      </c>
      <c r="G580" s="5">
        <v>3</v>
      </c>
      <c r="P580">
        <v>2</v>
      </c>
      <c r="Q580" t="str">
        <f t="shared" si="10"/>
        <v>13</v>
      </c>
    </row>
    <row r="581" spans="1:17" x14ac:dyDescent="0.25">
      <c r="A581">
        <v>610</v>
      </c>
      <c r="B581">
        <v>71.531649000000002</v>
      </c>
      <c r="C581" s="2">
        <v>1</v>
      </c>
      <c r="F581">
        <v>81.471855000000005</v>
      </c>
      <c r="G581" s="5">
        <v>3</v>
      </c>
      <c r="P581">
        <v>2</v>
      </c>
      <c r="Q581" t="str">
        <f t="shared" si="10"/>
        <v>13</v>
      </c>
    </row>
    <row r="582" spans="1:17" x14ac:dyDescent="0.25">
      <c r="A582">
        <v>611</v>
      </c>
      <c r="B582">
        <v>71.531649000000002</v>
      </c>
      <c r="C582" s="2">
        <v>1</v>
      </c>
      <c r="F582">
        <v>81.471855000000005</v>
      </c>
      <c r="G582" s="5">
        <v>3</v>
      </c>
      <c r="P582">
        <v>2</v>
      </c>
      <c r="Q582" t="str">
        <f t="shared" si="10"/>
        <v>13</v>
      </c>
    </row>
    <row r="583" spans="1:17" x14ac:dyDescent="0.25">
      <c r="A583">
        <v>612</v>
      </c>
      <c r="B583">
        <v>71.531649000000002</v>
      </c>
      <c r="C583" s="2">
        <v>1</v>
      </c>
      <c r="F583">
        <v>81.471855000000005</v>
      </c>
      <c r="G583" s="5">
        <v>3</v>
      </c>
      <c r="P583">
        <v>2</v>
      </c>
      <c r="Q583" t="str">
        <f t="shared" si="10"/>
        <v>13</v>
      </c>
    </row>
    <row r="584" spans="1:17" x14ac:dyDescent="0.25">
      <c r="A584">
        <v>613</v>
      </c>
      <c r="B584">
        <v>71.531649000000002</v>
      </c>
      <c r="C584" s="2">
        <v>1</v>
      </c>
      <c r="F584">
        <v>81.471855000000005</v>
      </c>
      <c r="G584" s="5">
        <v>3</v>
      </c>
      <c r="P584">
        <v>2</v>
      </c>
      <c r="Q584" t="str">
        <f t="shared" si="10"/>
        <v>13</v>
      </c>
    </row>
    <row r="585" spans="1:17" x14ac:dyDescent="0.25">
      <c r="A585">
        <v>614</v>
      </c>
      <c r="B585">
        <v>71.531649000000002</v>
      </c>
      <c r="C585" s="2">
        <v>1</v>
      </c>
      <c r="F585">
        <v>81.471855000000005</v>
      </c>
      <c r="G585" s="5">
        <v>3</v>
      </c>
      <c r="P585">
        <v>2</v>
      </c>
      <c r="Q585" t="str">
        <f t="shared" si="10"/>
        <v>13</v>
      </c>
    </row>
    <row r="586" spans="1:17" x14ac:dyDescent="0.25">
      <c r="A586">
        <v>615</v>
      </c>
      <c r="B586">
        <v>71.531649000000002</v>
      </c>
      <c r="C586" s="2">
        <v>1</v>
      </c>
      <c r="F586">
        <v>81.471855000000005</v>
      </c>
      <c r="G586" s="5">
        <v>3</v>
      </c>
      <c r="P586">
        <v>2</v>
      </c>
      <c r="Q586" t="str">
        <f t="shared" si="10"/>
        <v>13</v>
      </c>
    </row>
    <row r="587" spans="1:17" x14ac:dyDescent="0.25">
      <c r="A587">
        <v>616</v>
      </c>
      <c r="B587">
        <v>71.531649000000002</v>
      </c>
      <c r="C587" s="2">
        <v>1</v>
      </c>
      <c r="F587">
        <v>81.342887000000005</v>
      </c>
      <c r="G587" s="5">
        <v>3</v>
      </c>
      <c r="P587">
        <v>2</v>
      </c>
      <c r="Q587" t="str">
        <f t="shared" si="10"/>
        <v>13</v>
      </c>
    </row>
    <row r="588" spans="1:17" x14ac:dyDescent="0.25">
      <c r="A588">
        <v>617</v>
      </c>
      <c r="B588">
        <v>71.531649000000002</v>
      </c>
      <c r="C588" s="2">
        <v>1</v>
      </c>
      <c r="P588">
        <v>1</v>
      </c>
      <c r="Q588" t="str">
        <f t="shared" si="10"/>
        <v>1</v>
      </c>
    </row>
    <row r="589" spans="1:17" x14ac:dyDescent="0.25">
      <c r="A589">
        <v>618</v>
      </c>
      <c r="B589">
        <v>71.519845000000004</v>
      </c>
      <c r="C589" s="2">
        <v>1</v>
      </c>
      <c r="D589">
        <v>62.503982000000001</v>
      </c>
      <c r="E589" s="4">
        <v>2</v>
      </c>
      <c r="P589">
        <v>2</v>
      </c>
      <c r="Q589" t="str">
        <f t="shared" si="10"/>
        <v>12</v>
      </c>
    </row>
    <row r="590" spans="1:17" x14ac:dyDescent="0.25">
      <c r="A590">
        <v>619</v>
      </c>
      <c r="D590">
        <v>62.432020999999999</v>
      </c>
      <c r="E590" s="4">
        <v>2</v>
      </c>
      <c r="H590">
        <v>73.611907000000002</v>
      </c>
      <c r="I590" s="3">
        <v>4</v>
      </c>
      <c r="P590">
        <v>2</v>
      </c>
      <c r="Q590" t="str">
        <f t="shared" si="10"/>
        <v>24</v>
      </c>
    </row>
    <row r="591" spans="1:17" x14ac:dyDescent="0.25">
      <c r="A591">
        <v>620</v>
      </c>
      <c r="D591">
        <v>62.432020999999999</v>
      </c>
      <c r="E591" s="4">
        <v>2</v>
      </c>
      <c r="H591">
        <v>73.579639</v>
      </c>
      <c r="I591" s="3">
        <v>4</v>
      </c>
      <c r="P591">
        <v>2</v>
      </c>
      <c r="Q591" t="str">
        <f t="shared" si="10"/>
        <v>24</v>
      </c>
    </row>
    <row r="592" spans="1:17" x14ac:dyDescent="0.25">
      <c r="A592">
        <v>621</v>
      </c>
      <c r="D592">
        <v>62.432020999999999</v>
      </c>
      <c r="E592" s="4">
        <v>2</v>
      </c>
      <c r="H592">
        <v>73.579639</v>
      </c>
      <c r="I592" s="3">
        <v>4</v>
      </c>
      <c r="P592">
        <v>2</v>
      </c>
      <c r="Q592" t="str">
        <f t="shared" si="10"/>
        <v>24</v>
      </c>
    </row>
    <row r="593" spans="1:17" x14ac:dyDescent="0.25">
      <c r="A593">
        <v>622</v>
      </c>
      <c r="D593">
        <v>62.432020999999999</v>
      </c>
      <c r="E593" s="4">
        <v>2</v>
      </c>
      <c r="H593">
        <v>73.579639</v>
      </c>
      <c r="I593" s="3">
        <v>4</v>
      </c>
      <c r="P593">
        <v>2</v>
      </c>
      <c r="Q593" t="str">
        <f t="shared" si="10"/>
        <v>24</v>
      </c>
    </row>
    <row r="594" spans="1:17" x14ac:dyDescent="0.25">
      <c r="A594">
        <v>623</v>
      </c>
      <c r="D594">
        <v>62.432020999999999</v>
      </c>
      <c r="E594" s="4">
        <v>2</v>
      </c>
      <c r="H594">
        <v>73.579639</v>
      </c>
      <c r="I594" s="3">
        <v>4</v>
      </c>
      <c r="P594">
        <v>2</v>
      </c>
      <c r="Q594" t="str">
        <f t="shared" si="10"/>
        <v>24</v>
      </c>
    </row>
    <row r="595" spans="1:17" x14ac:dyDescent="0.25">
      <c r="A595">
        <v>624</v>
      </c>
      <c r="D595">
        <v>62.432020999999999</v>
      </c>
      <c r="E595" s="4">
        <v>2</v>
      </c>
      <c r="H595">
        <v>73.579639</v>
      </c>
      <c r="I595" s="3">
        <v>4</v>
      </c>
      <c r="P595">
        <v>2</v>
      </c>
      <c r="Q595" t="str">
        <f t="shared" si="10"/>
        <v>24</v>
      </c>
    </row>
    <row r="596" spans="1:17" x14ac:dyDescent="0.25">
      <c r="A596">
        <v>625</v>
      </c>
      <c r="D596">
        <v>62.432020999999999</v>
      </c>
      <c r="E596" s="4">
        <v>2</v>
      </c>
      <c r="H596">
        <v>73.579639</v>
      </c>
      <c r="I596" s="3">
        <v>4</v>
      </c>
      <c r="P596">
        <v>2</v>
      </c>
      <c r="Q596" t="str">
        <f t="shared" si="10"/>
        <v>24</v>
      </c>
    </row>
    <row r="597" spans="1:17" x14ac:dyDescent="0.25">
      <c r="A597">
        <v>626</v>
      </c>
      <c r="D597">
        <v>62.432020999999999</v>
      </c>
      <c r="E597" s="4">
        <v>2</v>
      </c>
      <c r="H597">
        <v>73.579639</v>
      </c>
      <c r="I597" s="3">
        <v>4</v>
      </c>
      <c r="P597">
        <v>2</v>
      </c>
      <c r="Q597" t="str">
        <f t="shared" si="10"/>
        <v>24</v>
      </c>
    </row>
    <row r="598" spans="1:17" x14ac:dyDescent="0.25">
      <c r="A598">
        <v>627</v>
      </c>
      <c r="D598">
        <v>62.432020999999999</v>
      </c>
      <c r="E598" s="4">
        <v>2</v>
      </c>
      <c r="H598">
        <v>73.579639</v>
      </c>
      <c r="I598" s="3">
        <v>4</v>
      </c>
      <c r="P598">
        <v>2</v>
      </c>
      <c r="Q598" t="str">
        <f t="shared" si="10"/>
        <v>24</v>
      </c>
    </row>
    <row r="599" spans="1:17" x14ac:dyDescent="0.25">
      <c r="A599">
        <v>628</v>
      </c>
      <c r="D599">
        <v>62.432020999999999</v>
      </c>
      <c r="E599" s="4">
        <v>2</v>
      </c>
      <c r="H599">
        <v>73.579639</v>
      </c>
      <c r="I599" s="3">
        <v>4</v>
      </c>
      <c r="P599">
        <v>2</v>
      </c>
      <c r="Q599" t="str">
        <f t="shared" si="10"/>
        <v>24</v>
      </c>
    </row>
    <row r="600" spans="1:17" x14ac:dyDescent="0.25">
      <c r="A600">
        <v>629</v>
      </c>
      <c r="D600">
        <v>62.432020999999999</v>
      </c>
      <c r="E600" s="4">
        <v>2</v>
      </c>
      <c r="H600">
        <v>73.579639</v>
      </c>
      <c r="I600" s="3">
        <v>4</v>
      </c>
      <c r="P600">
        <v>2</v>
      </c>
      <c r="Q600" t="str">
        <f t="shared" si="10"/>
        <v>24</v>
      </c>
    </row>
    <row r="601" spans="1:17" x14ac:dyDescent="0.25">
      <c r="A601">
        <v>630</v>
      </c>
      <c r="D601">
        <v>62.432020999999999</v>
      </c>
      <c r="E601" s="4">
        <v>2</v>
      </c>
      <c r="H601">
        <v>73.579639</v>
      </c>
      <c r="I601" s="3">
        <v>4</v>
      </c>
      <c r="P601">
        <v>2</v>
      </c>
      <c r="Q601" t="str">
        <f t="shared" si="10"/>
        <v>24</v>
      </c>
    </row>
    <row r="602" spans="1:17" x14ac:dyDescent="0.25">
      <c r="A602">
        <v>631</v>
      </c>
      <c r="D602">
        <v>62.432020999999999</v>
      </c>
      <c r="E602" s="4">
        <v>2</v>
      </c>
      <c r="H602">
        <v>73.579639</v>
      </c>
      <c r="I602" s="3">
        <v>4</v>
      </c>
      <c r="P602">
        <v>2</v>
      </c>
      <c r="Q602" t="str">
        <f t="shared" si="10"/>
        <v>24</v>
      </c>
    </row>
    <row r="603" spans="1:17" x14ac:dyDescent="0.25">
      <c r="A603">
        <v>632</v>
      </c>
      <c r="D603">
        <v>62.503982000000001</v>
      </c>
      <c r="E603" s="4">
        <v>2</v>
      </c>
      <c r="H603">
        <v>73.579639</v>
      </c>
      <c r="I603" s="3">
        <v>4</v>
      </c>
      <c r="P603">
        <v>2</v>
      </c>
      <c r="Q603" t="str">
        <f t="shared" si="10"/>
        <v>24</v>
      </c>
    </row>
    <row r="604" spans="1:17" x14ac:dyDescent="0.25">
      <c r="A604">
        <v>633</v>
      </c>
      <c r="H604">
        <v>73.579639</v>
      </c>
      <c r="I604" s="3">
        <v>4</v>
      </c>
      <c r="P604">
        <v>1</v>
      </c>
      <c r="Q604" t="str">
        <f t="shared" si="10"/>
        <v>4</v>
      </c>
    </row>
    <row r="605" spans="1:17" x14ac:dyDescent="0.25">
      <c r="A605">
        <v>634</v>
      </c>
      <c r="B605">
        <v>53.735937999999997</v>
      </c>
      <c r="C605" s="2">
        <v>1</v>
      </c>
      <c r="F605">
        <v>65.701621000000003</v>
      </c>
      <c r="G605" s="5">
        <v>3</v>
      </c>
      <c r="H605">
        <v>73.579639</v>
      </c>
      <c r="I605" s="3">
        <v>4</v>
      </c>
      <c r="P605">
        <v>3</v>
      </c>
      <c r="Q605" t="str">
        <f t="shared" si="10"/>
        <v>134</v>
      </c>
    </row>
    <row r="606" spans="1:17" x14ac:dyDescent="0.25">
      <c r="A606">
        <v>635</v>
      </c>
      <c r="B606">
        <v>53.651943000000003</v>
      </c>
      <c r="C606" s="2">
        <v>1</v>
      </c>
      <c r="F606">
        <v>65.510047</v>
      </c>
      <c r="G606" s="5">
        <v>3</v>
      </c>
      <c r="H606">
        <v>73.579639</v>
      </c>
      <c r="I606" s="3">
        <v>4</v>
      </c>
      <c r="P606">
        <v>3</v>
      </c>
      <c r="Q606" t="str">
        <f t="shared" si="10"/>
        <v>134</v>
      </c>
    </row>
    <row r="607" spans="1:17" x14ac:dyDescent="0.25">
      <c r="A607">
        <v>636</v>
      </c>
      <c r="B607">
        <v>53.651943000000003</v>
      </c>
      <c r="C607" s="2">
        <v>1</v>
      </c>
      <c r="F607">
        <v>65.510047</v>
      </c>
      <c r="G607" s="5">
        <v>3</v>
      </c>
      <c r="H607">
        <v>73.611907000000002</v>
      </c>
      <c r="I607" s="3">
        <v>4</v>
      </c>
      <c r="P607">
        <v>3</v>
      </c>
      <c r="Q607" t="str">
        <f t="shared" si="10"/>
        <v>134</v>
      </c>
    </row>
    <row r="608" spans="1:17" x14ac:dyDescent="0.25">
      <c r="A608">
        <v>637</v>
      </c>
      <c r="B608">
        <v>53.651943000000003</v>
      </c>
      <c r="C608" s="2">
        <v>1</v>
      </c>
      <c r="F608">
        <v>65.510047</v>
      </c>
      <c r="G608" s="5">
        <v>3</v>
      </c>
      <c r="P608">
        <v>2</v>
      </c>
      <c r="Q608" t="str">
        <f t="shared" si="10"/>
        <v>13</v>
      </c>
    </row>
    <row r="609" spans="1:17" x14ac:dyDescent="0.25">
      <c r="A609">
        <v>638</v>
      </c>
      <c r="B609">
        <v>53.651943000000003</v>
      </c>
      <c r="C609" s="2">
        <v>1</v>
      </c>
      <c r="F609">
        <v>65.510047</v>
      </c>
      <c r="G609" s="5">
        <v>3</v>
      </c>
      <c r="P609">
        <v>2</v>
      </c>
      <c r="Q609" t="str">
        <f t="shared" si="10"/>
        <v>13</v>
      </c>
    </row>
    <row r="610" spans="1:17" x14ac:dyDescent="0.25">
      <c r="A610">
        <v>639</v>
      </c>
      <c r="B610">
        <v>53.651943000000003</v>
      </c>
      <c r="C610" s="2">
        <v>1</v>
      </c>
      <c r="F610">
        <v>65.560507999999999</v>
      </c>
      <c r="G610" s="5">
        <v>3</v>
      </c>
      <c r="P610">
        <v>2</v>
      </c>
      <c r="Q610" t="str">
        <f t="shared" si="10"/>
        <v>13</v>
      </c>
    </row>
    <row r="611" spans="1:17" x14ac:dyDescent="0.25">
      <c r="A611">
        <v>640</v>
      </c>
      <c r="B611">
        <v>53.651943000000003</v>
      </c>
      <c r="C611" s="2">
        <v>1</v>
      </c>
      <c r="F611">
        <v>65.560507999999999</v>
      </c>
      <c r="G611" s="5">
        <v>3</v>
      </c>
      <c r="P611">
        <v>2</v>
      </c>
      <c r="Q611" t="str">
        <f t="shared" si="10"/>
        <v>13</v>
      </c>
    </row>
    <row r="612" spans="1:17" x14ac:dyDescent="0.25">
      <c r="A612">
        <v>641</v>
      </c>
      <c r="B612">
        <v>53.651943000000003</v>
      </c>
      <c r="C612" s="2">
        <v>1</v>
      </c>
      <c r="F612">
        <v>65.560507999999999</v>
      </c>
      <c r="G612" s="5">
        <v>3</v>
      </c>
      <c r="P612">
        <v>2</v>
      </c>
      <c r="Q612" t="str">
        <f t="shared" si="10"/>
        <v>13</v>
      </c>
    </row>
    <row r="613" spans="1:17" x14ac:dyDescent="0.25">
      <c r="A613">
        <v>642</v>
      </c>
      <c r="B613">
        <v>53.651943000000003</v>
      </c>
      <c r="C613" s="2">
        <v>1</v>
      </c>
      <c r="F613">
        <v>65.560507999999999</v>
      </c>
      <c r="G613" s="5">
        <v>3</v>
      </c>
      <c r="P613">
        <v>2</v>
      </c>
      <c r="Q613" t="str">
        <f t="shared" si="10"/>
        <v>13</v>
      </c>
    </row>
    <row r="614" spans="1:17" x14ac:dyDescent="0.25">
      <c r="A614">
        <v>643</v>
      </c>
      <c r="B614">
        <v>53.651943000000003</v>
      </c>
      <c r="C614" s="2">
        <v>1</v>
      </c>
      <c r="F614">
        <v>65.560507999999999</v>
      </c>
      <c r="G614" s="5">
        <v>3</v>
      </c>
      <c r="P614">
        <v>2</v>
      </c>
      <c r="Q614" t="str">
        <f t="shared" si="10"/>
        <v>13</v>
      </c>
    </row>
    <row r="615" spans="1:17" x14ac:dyDescent="0.25">
      <c r="A615">
        <v>644</v>
      </c>
      <c r="B615">
        <v>53.651943000000003</v>
      </c>
      <c r="C615" s="2">
        <v>1</v>
      </c>
      <c r="F615">
        <v>65.560507999999999</v>
      </c>
      <c r="G615" s="5">
        <v>3</v>
      </c>
      <c r="P615">
        <v>2</v>
      </c>
      <c r="Q615" t="str">
        <f t="shared" si="10"/>
        <v>13</v>
      </c>
    </row>
    <row r="616" spans="1:17" x14ac:dyDescent="0.25">
      <c r="A616">
        <v>645</v>
      </c>
      <c r="B616">
        <v>53.651943000000003</v>
      </c>
      <c r="C616" s="2">
        <v>1</v>
      </c>
      <c r="F616">
        <v>65.560507999999999</v>
      </c>
      <c r="G616" s="5">
        <v>3</v>
      </c>
      <c r="P616">
        <v>2</v>
      </c>
      <c r="Q616" t="str">
        <f t="shared" si="10"/>
        <v>13</v>
      </c>
    </row>
    <row r="617" spans="1:17" x14ac:dyDescent="0.25">
      <c r="A617">
        <v>646</v>
      </c>
      <c r="B617">
        <v>53.735937999999997</v>
      </c>
      <c r="C617" s="2">
        <v>1</v>
      </c>
      <c r="F617">
        <v>65.560507999999999</v>
      </c>
      <c r="G617" s="5">
        <v>3</v>
      </c>
      <c r="P617">
        <v>2</v>
      </c>
      <c r="Q617" t="str">
        <f t="shared" si="10"/>
        <v>13</v>
      </c>
    </row>
    <row r="618" spans="1:17" x14ac:dyDescent="0.25">
      <c r="A618">
        <v>647</v>
      </c>
      <c r="D618">
        <v>43.657344000000002</v>
      </c>
      <c r="E618" s="4">
        <v>2</v>
      </c>
      <c r="F618">
        <v>65.560507999999999</v>
      </c>
      <c r="G618" s="5">
        <v>3</v>
      </c>
      <c r="P618">
        <v>2</v>
      </c>
      <c r="Q618" t="str">
        <f t="shared" si="10"/>
        <v>23</v>
      </c>
    </row>
    <row r="619" spans="1:17" x14ac:dyDescent="0.25">
      <c r="A619">
        <v>648</v>
      </c>
      <c r="D619">
        <v>43.660831000000002</v>
      </c>
      <c r="E619" s="4">
        <v>2</v>
      </c>
      <c r="F619">
        <v>65.560507999999999</v>
      </c>
      <c r="G619" s="5">
        <v>3</v>
      </c>
      <c r="P619">
        <v>2</v>
      </c>
      <c r="Q619" t="str">
        <f t="shared" si="10"/>
        <v>23</v>
      </c>
    </row>
    <row r="620" spans="1:17" x14ac:dyDescent="0.25">
      <c r="A620">
        <v>649</v>
      </c>
      <c r="D620">
        <v>43.660831000000002</v>
      </c>
      <c r="E620" s="4">
        <v>2</v>
      </c>
      <c r="F620">
        <v>65.701621000000003</v>
      </c>
      <c r="G620" s="5">
        <v>3</v>
      </c>
      <c r="P620">
        <v>2</v>
      </c>
      <c r="Q620" t="str">
        <f t="shared" si="10"/>
        <v>23</v>
      </c>
    </row>
    <row r="621" spans="1:17" x14ac:dyDescent="0.25">
      <c r="A621">
        <v>650</v>
      </c>
      <c r="D621">
        <v>43.660831000000002</v>
      </c>
      <c r="E621" s="4">
        <v>2</v>
      </c>
      <c r="F621">
        <v>65.701621000000003</v>
      </c>
      <c r="G621" s="5">
        <v>3</v>
      </c>
      <c r="H621">
        <v>55.699469999999998</v>
      </c>
      <c r="I621" s="3">
        <v>4</v>
      </c>
      <c r="P621">
        <v>3</v>
      </c>
      <c r="Q621" t="str">
        <f t="shared" si="10"/>
        <v>234</v>
      </c>
    </row>
    <row r="622" spans="1:17" x14ac:dyDescent="0.25">
      <c r="A622">
        <v>651</v>
      </c>
      <c r="D622">
        <v>43.660831000000002</v>
      </c>
      <c r="E622" s="4">
        <v>2</v>
      </c>
      <c r="H622">
        <v>55.518988999999998</v>
      </c>
      <c r="I622" s="3">
        <v>4</v>
      </c>
      <c r="P622">
        <v>2</v>
      </c>
      <c r="Q622" t="str">
        <f t="shared" si="10"/>
        <v>24</v>
      </c>
    </row>
    <row r="623" spans="1:17" x14ac:dyDescent="0.25">
      <c r="A623">
        <v>652</v>
      </c>
      <c r="D623">
        <v>43.660831000000002</v>
      </c>
      <c r="E623" s="4">
        <v>2</v>
      </c>
      <c r="H623">
        <v>55.518988999999998</v>
      </c>
      <c r="I623" s="3">
        <v>4</v>
      </c>
      <c r="P623">
        <v>2</v>
      </c>
      <c r="Q623" t="str">
        <f t="shared" si="10"/>
        <v>24</v>
      </c>
    </row>
    <row r="624" spans="1:17" x14ac:dyDescent="0.25">
      <c r="A624">
        <v>653</v>
      </c>
      <c r="D624">
        <v>43.660831000000002</v>
      </c>
      <c r="E624" s="4">
        <v>2</v>
      </c>
      <c r="H624">
        <v>55.518988999999998</v>
      </c>
      <c r="I624" s="3">
        <v>4</v>
      </c>
      <c r="P624">
        <v>2</v>
      </c>
      <c r="Q624" t="str">
        <f t="shared" si="10"/>
        <v>24</v>
      </c>
    </row>
    <row r="625" spans="1:17" x14ac:dyDescent="0.25">
      <c r="A625">
        <v>654</v>
      </c>
      <c r="D625">
        <v>43.660831000000002</v>
      </c>
      <c r="E625" s="4">
        <v>2</v>
      </c>
      <c r="H625">
        <v>55.518988999999998</v>
      </c>
      <c r="I625" s="3">
        <v>4</v>
      </c>
      <c r="P625">
        <v>2</v>
      </c>
      <c r="Q625" t="str">
        <f t="shared" si="10"/>
        <v>24</v>
      </c>
    </row>
    <row r="626" spans="1:17" x14ac:dyDescent="0.25">
      <c r="A626">
        <v>655</v>
      </c>
      <c r="D626">
        <v>43.660831000000002</v>
      </c>
      <c r="E626" s="4">
        <v>2</v>
      </c>
      <c r="H626">
        <v>55.518988999999998</v>
      </c>
      <c r="I626" s="3">
        <v>4</v>
      </c>
      <c r="P626">
        <v>2</v>
      </c>
      <c r="Q626" t="str">
        <f t="shared" si="10"/>
        <v>24</v>
      </c>
    </row>
    <row r="627" spans="1:17" x14ac:dyDescent="0.25">
      <c r="A627">
        <v>656</v>
      </c>
      <c r="D627">
        <v>43.660831000000002</v>
      </c>
      <c r="E627" s="4">
        <v>2</v>
      </c>
      <c r="H627">
        <v>55.518988999999998</v>
      </c>
      <c r="I627" s="3">
        <v>4</v>
      </c>
      <c r="P627">
        <v>2</v>
      </c>
      <c r="Q627" t="str">
        <f t="shared" si="10"/>
        <v>24</v>
      </c>
    </row>
    <row r="628" spans="1:17" x14ac:dyDescent="0.25">
      <c r="A628">
        <v>657</v>
      </c>
      <c r="D628">
        <v>43.660831000000002</v>
      </c>
      <c r="E628" s="4">
        <v>2</v>
      </c>
      <c r="H628">
        <v>55.518988999999998</v>
      </c>
      <c r="I628" s="3">
        <v>4</v>
      </c>
      <c r="P628">
        <v>2</v>
      </c>
      <c r="Q628" t="str">
        <f t="shared" si="10"/>
        <v>24</v>
      </c>
    </row>
    <row r="629" spans="1:17" x14ac:dyDescent="0.25">
      <c r="A629">
        <v>658</v>
      </c>
      <c r="D629">
        <v>43.660831000000002</v>
      </c>
      <c r="E629" s="4">
        <v>2</v>
      </c>
      <c r="H629">
        <v>55.518988999999998</v>
      </c>
      <c r="I629" s="3">
        <v>4</v>
      </c>
      <c r="P629">
        <v>2</v>
      </c>
      <c r="Q629" t="str">
        <f t="shared" si="10"/>
        <v>24</v>
      </c>
    </row>
    <row r="630" spans="1:17" x14ac:dyDescent="0.25">
      <c r="A630">
        <v>659</v>
      </c>
      <c r="B630">
        <v>35.350761000000006</v>
      </c>
      <c r="C630" s="2">
        <v>1</v>
      </c>
      <c r="D630">
        <v>43.660831000000002</v>
      </c>
      <c r="E630" s="4">
        <v>2</v>
      </c>
      <c r="H630">
        <v>55.518988999999998</v>
      </c>
      <c r="I630" s="3">
        <v>4</v>
      </c>
      <c r="P630">
        <v>3</v>
      </c>
      <c r="Q630" t="str">
        <f t="shared" si="10"/>
        <v>124</v>
      </c>
    </row>
    <row r="631" spans="1:17" x14ac:dyDescent="0.25">
      <c r="A631">
        <v>660</v>
      </c>
      <c r="B631">
        <v>35.284470999999996</v>
      </c>
      <c r="C631" s="2">
        <v>1</v>
      </c>
      <c r="D631">
        <v>43.657344000000002</v>
      </c>
      <c r="E631" s="4">
        <v>2</v>
      </c>
      <c r="H631">
        <v>55.518988999999998</v>
      </c>
      <c r="I631" s="3">
        <v>4</v>
      </c>
      <c r="P631">
        <v>3</v>
      </c>
      <c r="Q631" t="str">
        <f t="shared" si="10"/>
        <v>124</v>
      </c>
    </row>
    <row r="632" spans="1:17" x14ac:dyDescent="0.25">
      <c r="A632">
        <v>661</v>
      </c>
      <c r="B632">
        <v>35.284470999999996</v>
      </c>
      <c r="C632" s="2">
        <v>1</v>
      </c>
      <c r="H632">
        <v>55.518988999999998</v>
      </c>
      <c r="I632" s="3">
        <v>4</v>
      </c>
      <c r="P632">
        <v>2</v>
      </c>
      <c r="Q632" t="str">
        <f t="shared" si="10"/>
        <v>14</v>
      </c>
    </row>
    <row r="633" spans="1:17" x14ac:dyDescent="0.25">
      <c r="A633">
        <v>662</v>
      </c>
      <c r="B633">
        <v>35.284470999999996</v>
      </c>
      <c r="C633" s="2">
        <v>1</v>
      </c>
      <c r="H633">
        <v>55.518988999999998</v>
      </c>
      <c r="I633" s="3">
        <v>4</v>
      </c>
      <c r="P633">
        <v>2</v>
      </c>
      <c r="Q633" t="str">
        <f t="shared" si="10"/>
        <v>14</v>
      </c>
    </row>
    <row r="634" spans="1:17" x14ac:dyDescent="0.25">
      <c r="A634">
        <v>663</v>
      </c>
      <c r="B634">
        <v>35.284470999999996</v>
      </c>
      <c r="C634" s="2">
        <v>1</v>
      </c>
      <c r="H634">
        <v>55.518988999999998</v>
      </c>
      <c r="I634" s="3">
        <v>4</v>
      </c>
      <c r="P634">
        <v>2</v>
      </c>
      <c r="Q634" t="str">
        <f t="shared" si="10"/>
        <v>14</v>
      </c>
    </row>
    <row r="635" spans="1:17" x14ac:dyDescent="0.25">
      <c r="A635">
        <v>664</v>
      </c>
      <c r="B635">
        <v>35.284470999999996</v>
      </c>
      <c r="C635" s="2">
        <v>1</v>
      </c>
      <c r="H635">
        <v>55.699469999999998</v>
      </c>
      <c r="I635" s="3">
        <v>4</v>
      </c>
      <c r="P635">
        <v>2</v>
      </c>
      <c r="Q635" t="str">
        <f t="shared" si="10"/>
        <v>14</v>
      </c>
    </row>
    <row r="636" spans="1:17" x14ac:dyDescent="0.25">
      <c r="A636">
        <v>665</v>
      </c>
      <c r="B636">
        <v>35.284470999999996</v>
      </c>
      <c r="C636" s="2">
        <v>1</v>
      </c>
      <c r="H636">
        <v>55.699469999999998</v>
      </c>
      <c r="I636" s="3">
        <v>4</v>
      </c>
      <c r="P636">
        <v>2</v>
      </c>
      <c r="Q636" t="str">
        <f t="shared" si="10"/>
        <v>14</v>
      </c>
    </row>
    <row r="637" spans="1:17" x14ac:dyDescent="0.25">
      <c r="A637">
        <v>666</v>
      </c>
      <c r="B637">
        <v>35.284470999999996</v>
      </c>
      <c r="C637" s="2">
        <v>1</v>
      </c>
      <c r="F637">
        <v>45.289332999999999</v>
      </c>
      <c r="G637" s="5">
        <v>3</v>
      </c>
      <c r="P637">
        <v>2</v>
      </c>
      <c r="Q637" t="str">
        <f t="shared" si="10"/>
        <v>13</v>
      </c>
    </row>
    <row r="638" spans="1:17" x14ac:dyDescent="0.25">
      <c r="A638">
        <v>667</v>
      </c>
      <c r="B638">
        <v>35.284470999999996</v>
      </c>
      <c r="C638" s="2">
        <v>1</v>
      </c>
      <c r="F638">
        <v>45.124160000000003</v>
      </c>
      <c r="G638" s="5">
        <v>3</v>
      </c>
      <c r="P638">
        <v>2</v>
      </c>
      <c r="Q638" t="str">
        <f t="shared" si="10"/>
        <v>13</v>
      </c>
    </row>
    <row r="639" spans="1:17" x14ac:dyDescent="0.25">
      <c r="A639">
        <v>668</v>
      </c>
      <c r="B639">
        <v>35.284470999999996</v>
      </c>
      <c r="C639" s="2">
        <v>1</v>
      </c>
      <c r="F639">
        <v>45.124160000000003</v>
      </c>
      <c r="G639" s="5">
        <v>3</v>
      </c>
      <c r="P639">
        <v>2</v>
      </c>
      <c r="Q639" t="str">
        <f t="shared" si="10"/>
        <v>13</v>
      </c>
    </row>
    <row r="640" spans="1:17" x14ac:dyDescent="0.25">
      <c r="A640">
        <v>669</v>
      </c>
      <c r="B640">
        <v>35.284470999999996</v>
      </c>
      <c r="C640" s="2">
        <v>1</v>
      </c>
      <c r="F640">
        <v>45.124160000000003</v>
      </c>
      <c r="G640" s="5">
        <v>3</v>
      </c>
      <c r="P640">
        <v>2</v>
      </c>
      <c r="Q640" t="str">
        <f t="shared" si="10"/>
        <v>13</v>
      </c>
    </row>
    <row r="641" spans="1:17" x14ac:dyDescent="0.25">
      <c r="A641">
        <v>670</v>
      </c>
      <c r="B641">
        <v>35.284470999999996</v>
      </c>
      <c r="C641" s="2">
        <v>1</v>
      </c>
      <c r="F641">
        <v>45.124160000000003</v>
      </c>
      <c r="G641" s="5">
        <v>3</v>
      </c>
      <c r="P641">
        <v>2</v>
      </c>
      <c r="Q641" t="str">
        <f t="shared" si="10"/>
        <v>13</v>
      </c>
    </row>
    <row r="642" spans="1:17" x14ac:dyDescent="0.25">
      <c r="A642">
        <v>671</v>
      </c>
      <c r="B642">
        <v>35.284470999999996</v>
      </c>
      <c r="C642" s="2">
        <v>1</v>
      </c>
      <c r="F642">
        <v>45.124160000000003</v>
      </c>
      <c r="G642" s="5">
        <v>3</v>
      </c>
      <c r="P642">
        <v>2</v>
      </c>
      <c r="Q642" t="str">
        <f t="shared" ref="Q642:Q705" si="11">CONCATENATE(C642,E642,G642,I642)</f>
        <v>13</v>
      </c>
    </row>
    <row r="643" spans="1:17" x14ac:dyDescent="0.25">
      <c r="A643">
        <v>672</v>
      </c>
      <c r="B643">
        <v>35.350761000000006</v>
      </c>
      <c r="C643" s="2">
        <v>1</v>
      </c>
      <c r="D643">
        <v>26.896917000000002</v>
      </c>
      <c r="E643" s="4">
        <v>2</v>
      </c>
      <c r="F643">
        <v>45.124160000000003</v>
      </c>
      <c r="G643" s="5">
        <v>3</v>
      </c>
      <c r="P643">
        <v>3</v>
      </c>
      <c r="Q643" t="str">
        <f t="shared" si="11"/>
        <v>123</v>
      </c>
    </row>
    <row r="644" spans="1:17" x14ac:dyDescent="0.25">
      <c r="A644">
        <v>673</v>
      </c>
      <c r="B644">
        <v>35.350761000000006</v>
      </c>
      <c r="C644" s="2">
        <v>1</v>
      </c>
      <c r="D644">
        <v>26.95852</v>
      </c>
      <c r="E644" s="4">
        <v>2</v>
      </c>
      <c r="F644">
        <v>45.124160000000003</v>
      </c>
      <c r="G644" s="5">
        <v>3</v>
      </c>
      <c r="P644">
        <v>3</v>
      </c>
      <c r="Q644" t="str">
        <f t="shared" si="11"/>
        <v>123</v>
      </c>
    </row>
    <row r="645" spans="1:17" x14ac:dyDescent="0.25">
      <c r="A645">
        <v>674</v>
      </c>
      <c r="D645">
        <v>26.95852</v>
      </c>
      <c r="E645" s="4">
        <v>2</v>
      </c>
      <c r="F645">
        <v>45.124160000000003</v>
      </c>
      <c r="G645" s="5">
        <v>3</v>
      </c>
      <c r="P645">
        <v>2</v>
      </c>
      <c r="Q645" t="str">
        <f t="shared" si="11"/>
        <v>23</v>
      </c>
    </row>
    <row r="646" spans="1:17" x14ac:dyDescent="0.25">
      <c r="A646">
        <v>675</v>
      </c>
      <c r="D646">
        <v>26.95852</v>
      </c>
      <c r="E646" s="4">
        <v>2</v>
      </c>
      <c r="F646">
        <v>45.124160000000003</v>
      </c>
      <c r="G646" s="5">
        <v>3</v>
      </c>
      <c r="J646">
        <v>31.965660999999997</v>
      </c>
      <c r="K646" t="s">
        <v>22</v>
      </c>
      <c r="Q646" t="str">
        <f t="shared" si="11"/>
        <v>23</v>
      </c>
    </row>
    <row r="647" spans="1:17" x14ac:dyDescent="0.25">
      <c r="A647">
        <v>737</v>
      </c>
      <c r="Q647" t="str">
        <f t="shared" si="11"/>
        <v/>
      </c>
    </row>
    <row r="648" spans="1:17" x14ac:dyDescent="0.25">
      <c r="A648">
        <v>738</v>
      </c>
      <c r="Q648" t="str">
        <f t="shared" si="11"/>
        <v/>
      </c>
    </row>
    <row r="649" spans="1:17" x14ac:dyDescent="0.25">
      <c r="A649">
        <v>739</v>
      </c>
      <c r="J649">
        <v>235.833552</v>
      </c>
      <c r="K649" t="s">
        <v>22</v>
      </c>
      <c r="Q649" t="str">
        <f t="shared" si="11"/>
        <v/>
      </c>
    </row>
    <row r="650" spans="1:17" x14ac:dyDescent="0.25">
      <c r="A650">
        <v>740</v>
      </c>
      <c r="B650">
        <v>228.841431</v>
      </c>
      <c r="C650" s="2">
        <v>1</v>
      </c>
      <c r="P650">
        <v>1</v>
      </c>
      <c r="Q650" t="str">
        <f t="shared" si="11"/>
        <v>1</v>
      </c>
    </row>
    <row r="651" spans="1:17" x14ac:dyDescent="0.25">
      <c r="A651">
        <v>741</v>
      </c>
      <c r="B651">
        <v>228.80282800000001</v>
      </c>
      <c r="C651" s="2">
        <v>1</v>
      </c>
      <c r="P651">
        <v>1</v>
      </c>
      <c r="Q651" t="str">
        <f t="shared" si="11"/>
        <v>1</v>
      </c>
    </row>
    <row r="652" spans="1:17" x14ac:dyDescent="0.25">
      <c r="A652">
        <v>742</v>
      </c>
      <c r="B652">
        <v>228.80282800000001</v>
      </c>
      <c r="C652" s="2">
        <v>1</v>
      </c>
      <c r="P652">
        <v>1</v>
      </c>
      <c r="Q652" t="str">
        <f t="shared" si="11"/>
        <v>1</v>
      </c>
    </row>
    <row r="653" spans="1:17" x14ac:dyDescent="0.25">
      <c r="A653">
        <v>743</v>
      </c>
      <c r="B653">
        <v>228.80282800000001</v>
      </c>
      <c r="C653" s="2">
        <v>1</v>
      </c>
      <c r="P653">
        <v>1</v>
      </c>
      <c r="Q653" t="str">
        <f t="shared" si="11"/>
        <v>1</v>
      </c>
    </row>
    <row r="654" spans="1:17" x14ac:dyDescent="0.25">
      <c r="A654">
        <v>744</v>
      </c>
      <c r="B654">
        <v>228.80282800000001</v>
      </c>
      <c r="C654" s="2">
        <v>1</v>
      </c>
      <c r="P654">
        <v>1</v>
      </c>
      <c r="Q654" t="str">
        <f t="shared" si="11"/>
        <v>1</v>
      </c>
    </row>
    <row r="655" spans="1:17" x14ac:dyDescent="0.25">
      <c r="A655">
        <v>745</v>
      </c>
      <c r="B655">
        <v>228.80282800000001</v>
      </c>
      <c r="C655" s="2">
        <v>1</v>
      </c>
      <c r="P655">
        <v>1</v>
      </c>
      <c r="Q655" t="str">
        <f t="shared" si="11"/>
        <v>1</v>
      </c>
    </row>
    <row r="656" spans="1:17" x14ac:dyDescent="0.25">
      <c r="A656">
        <v>746</v>
      </c>
      <c r="B656">
        <v>228.80282800000001</v>
      </c>
      <c r="C656" s="2">
        <v>1</v>
      </c>
      <c r="P656">
        <v>1</v>
      </c>
      <c r="Q656" t="str">
        <f t="shared" si="11"/>
        <v>1</v>
      </c>
    </row>
    <row r="657" spans="1:17" x14ac:dyDescent="0.25">
      <c r="A657">
        <v>747</v>
      </c>
      <c r="B657">
        <v>228.80282800000001</v>
      </c>
      <c r="C657" s="2">
        <v>1</v>
      </c>
      <c r="P657">
        <v>1</v>
      </c>
      <c r="Q657" t="str">
        <f t="shared" si="11"/>
        <v>1</v>
      </c>
    </row>
    <row r="658" spans="1:17" x14ac:dyDescent="0.25">
      <c r="A658">
        <v>748</v>
      </c>
      <c r="B658">
        <v>228.80282800000001</v>
      </c>
      <c r="C658" s="2">
        <v>1</v>
      </c>
      <c r="P658">
        <v>1</v>
      </c>
      <c r="Q658" t="str">
        <f t="shared" si="11"/>
        <v>1</v>
      </c>
    </row>
    <row r="659" spans="1:17" x14ac:dyDescent="0.25">
      <c r="A659">
        <v>749</v>
      </c>
      <c r="B659">
        <v>228.80282800000001</v>
      </c>
      <c r="C659" s="2">
        <v>1</v>
      </c>
      <c r="P659">
        <v>1</v>
      </c>
      <c r="Q659" t="str">
        <f t="shared" si="11"/>
        <v>1</v>
      </c>
    </row>
    <row r="660" spans="1:17" x14ac:dyDescent="0.25">
      <c r="A660">
        <v>750</v>
      </c>
      <c r="B660">
        <v>228.80282800000001</v>
      </c>
      <c r="C660" s="2">
        <v>1</v>
      </c>
      <c r="H660">
        <v>238.90851599999999</v>
      </c>
      <c r="I660" s="3">
        <v>4</v>
      </c>
      <c r="P660">
        <v>2</v>
      </c>
      <c r="Q660" t="str">
        <f t="shared" si="11"/>
        <v>14</v>
      </c>
    </row>
    <row r="661" spans="1:17" x14ac:dyDescent="0.25">
      <c r="A661">
        <v>751</v>
      </c>
      <c r="B661">
        <v>228.80282800000001</v>
      </c>
      <c r="C661" s="2">
        <v>1</v>
      </c>
      <c r="H661">
        <v>238.84079800000001</v>
      </c>
      <c r="I661" s="3">
        <v>4</v>
      </c>
      <c r="P661">
        <v>2</v>
      </c>
      <c r="Q661" t="str">
        <f t="shared" si="11"/>
        <v>14</v>
      </c>
    </row>
    <row r="662" spans="1:17" x14ac:dyDescent="0.25">
      <c r="A662">
        <v>752</v>
      </c>
      <c r="B662">
        <v>228.80282800000001</v>
      </c>
      <c r="C662" s="2">
        <v>1</v>
      </c>
      <c r="H662">
        <v>238.84079800000001</v>
      </c>
      <c r="I662" s="3">
        <v>4</v>
      </c>
      <c r="P662">
        <v>2</v>
      </c>
      <c r="Q662" t="str">
        <f t="shared" si="11"/>
        <v>14</v>
      </c>
    </row>
    <row r="663" spans="1:17" x14ac:dyDescent="0.25">
      <c r="A663">
        <v>753</v>
      </c>
      <c r="B663">
        <v>228.80282800000001</v>
      </c>
      <c r="C663" s="2">
        <v>1</v>
      </c>
      <c r="H663">
        <v>238.84079800000001</v>
      </c>
      <c r="I663" s="3">
        <v>4</v>
      </c>
      <c r="P663">
        <v>2</v>
      </c>
      <c r="Q663" t="str">
        <f t="shared" si="11"/>
        <v>14</v>
      </c>
    </row>
    <row r="664" spans="1:17" x14ac:dyDescent="0.25">
      <c r="A664">
        <v>754</v>
      </c>
      <c r="B664">
        <v>228.80282800000001</v>
      </c>
      <c r="C664" s="2">
        <v>1</v>
      </c>
      <c r="H664">
        <v>238.84079800000001</v>
      </c>
      <c r="I664" s="3">
        <v>4</v>
      </c>
      <c r="P664">
        <v>2</v>
      </c>
      <c r="Q664" t="str">
        <f t="shared" si="11"/>
        <v>14</v>
      </c>
    </row>
    <row r="665" spans="1:17" x14ac:dyDescent="0.25">
      <c r="A665">
        <v>755</v>
      </c>
      <c r="B665">
        <v>228.80282800000001</v>
      </c>
      <c r="C665" s="2">
        <v>1</v>
      </c>
      <c r="D665">
        <v>223.35130799999999</v>
      </c>
      <c r="E665" s="4">
        <v>2</v>
      </c>
      <c r="H665">
        <v>238.84079800000001</v>
      </c>
      <c r="I665" s="3">
        <v>4</v>
      </c>
      <c r="P665">
        <v>3</v>
      </c>
      <c r="Q665" t="str">
        <f t="shared" si="11"/>
        <v>124</v>
      </c>
    </row>
    <row r="666" spans="1:17" x14ac:dyDescent="0.25">
      <c r="A666">
        <v>756</v>
      </c>
      <c r="B666">
        <v>228.80282800000001</v>
      </c>
      <c r="C666" s="2">
        <v>1</v>
      </c>
      <c r="D666">
        <v>223.40928600000001</v>
      </c>
      <c r="E666" s="4">
        <v>2</v>
      </c>
      <c r="H666">
        <v>238.84079800000001</v>
      </c>
      <c r="I666" s="3">
        <v>4</v>
      </c>
      <c r="P666">
        <v>3</v>
      </c>
      <c r="Q666" t="str">
        <f t="shared" si="11"/>
        <v>124</v>
      </c>
    </row>
    <row r="667" spans="1:17" x14ac:dyDescent="0.25">
      <c r="A667">
        <v>757</v>
      </c>
      <c r="B667">
        <v>228.80282800000001</v>
      </c>
      <c r="C667" s="2">
        <v>1</v>
      </c>
      <c r="D667">
        <v>223.40928600000001</v>
      </c>
      <c r="E667" s="4">
        <v>2</v>
      </c>
      <c r="H667">
        <v>238.84079800000001</v>
      </c>
      <c r="I667" s="3">
        <v>4</v>
      </c>
      <c r="P667">
        <v>3</v>
      </c>
      <c r="Q667" t="str">
        <f t="shared" si="11"/>
        <v>124</v>
      </c>
    </row>
    <row r="668" spans="1:17" x14ac:dyDescent="0.25">
      <c r="A668">
        <v>758</v>
      </c>
      <c r="B668">
        <v>228.80282800000001</v>
      </c>
      <c r="C668" s="2">
        <v>1</v>
      </c>
      <c r="D668">
        <v>223.40928600000001</v>
      </c>
      <c r="E668" s="4">
        <v>2</v>
      </c>
      <c r="H668">
        <v>238.84079800000001</v>
      </c>
      <c r="I668" s="3">
        <v>4</v>
      </c>
      <c r="P668">
        <v>3</v>
      </c>
      <c r="Q668" t="str">
        <f t="shared" si="11"/>
        <v>124</v>
      </c>
    </row>
    <row r="669" spans="1:17" x14ac:dyDescent="0.25">
      <c r="A669">
        <v>759</v>
      </c>
      <c r="B669">
        <v>228.841431</v>
      </c>
      <c r="C669" s="2">
        <v>1</v>
      </c>
      <c r="D669">
        <v>223.40928600000001</v>
      </c>
      <c r="E669" s="4">
        <v>2</v>
      </c>
      <c r="H669">
        <v>238.84079800000001</v>
      </c>
      <c r="I669" s="3">
        <v>4</v>
      </c>
      <c r="P669">
        <v>3</v>
      </c>
      <c r="Q669" t="str">
        <f t="shared" si="11"/>
        <v>124</v>
      </c>
    </row>
    <row r="670" spans="1:17" x14ac:dyDescent="0.25">
      <c r="A670">
        <v>760</v>
      </c>
      <c r="D670">
        <v>223.40928600000001</v>
      </c>
      <c r="E670" s="4">
        <v>2</v>
      </c>
      <c r="H670">
        <v>238.84079800000001</v>
      </c>
      <c r="I670" s="3">
        <v>4</v>
      </c>
      <c r="P670">
        <v>2</v>
      </c>
      <c r="Q670" t="str">
        <f t="shared" si="11"/>
        <v>24</v>
      </c>
    </row>
    <row r="671" spans="1:17" x14ac:dyDescent="0.25">
      <c r="A671">
        <v>761</v>
      </c>
      <c r="D671">
        <v>223.40928600000001</v>
      </c>
      <c r="E671" s="4">
        <v>2</v>
      </c>
      <c r="H671">
        <v>238.84079800000001</v>
      </c>
      <c r="I671" s="3">
        <v>4</v>
      </c>
      <c r="P671">
        <v>2</v>
      </c>
      <c r="Q671" t="str">
        <f t="shared" si="11"/>
        <v>24</v>
      </c>
    </row>
    <row r="672" spans="1:17" x14ac:dyDescent="0.25">
      <c r="A672">
        <v>762</v>
      </c>
      <c r="D672">
        <v>223.40928600000001</v>
      </c>
      <c r="E672" s="4">
        <v>2</v>
      </c>
      <c r="H672">
        <v>238.84079800000001</v>
      </c>
      <c r="I672" s="3">
        <v>4</v>
      </c>
      <c r="P672">
        <v>2</v>
      </c>
      <c r="Q672" t="str">
        <f t="shared" si="11"/>
        <v>24</v>
      </c>
    </row>
    <row r="673" spans="1:17" x14ac:dyDescent="0.25">
      <c r="A673">
        <v>763</v>
      </c>
      <c r="D673">
        <v>223.40928600000001</v>
      </c>
      <c r="E673" s="4">
        <v>2</v>
      </c>
      <c r="F673">
        <v>231.45607999999999</v>
      </c>
      <c r="G673" s="5">
        <v>3</v>
      </c>
      <c r="H673">
        <v>238.84079800000001</v>
      </c>
      <c r="I673" s="3">
        <v>4</v>
      </c>
      <c r="P673">
        <v>3</v>
      </c>
      <c r="Q673" t="str">
        <f t="shared" si="11"/>
        <v>234</v>
      </c>
    </row>
    <row r="674" spans="1:17" x14ac:dyDescent="0.25">
      <c r="A674">
        <v>764</v>
      </c>
      <c r="D674">
        <v>223.40928600000001</v>
      </c>
      <c r="E674" s="4">
        <v>2</v>
      </c>
      <c r="F674">
        <v>231.3997</v>
      </c>
      <c r="G674" s="5">
        <v>3</v>
      </c>
      <c r="H674">
        <v>238.84079800000001</v>
      </c>
      <c r="I674" s="3">
        <v>4</v>
      </c>
      <c r="P674">
        <v>3</v>
      </c>
      <c r="Q674" t="str">
        <f t="shared" si="11"/>
        <v>234</v>
      </c>
    </row>
    <row r="675" spans="1:17" x14ac:dyDescent="0.25">
      <c r="A675">
        <v>765</v>
      </c>
      <c r="D675">
        <v>223.40928600000001</v>
      </c>
      <c r="E675" s="4">
        <v>2</v>
      </c>
      <c r="F675">
        <v>231.3997</v>
      </c>
      <c r="G675" s="5">
        <v>3</v>
      </c>
      <c r="H675">
        <v>238.84079800000001</v>
      </c>
      <c r="I675" s="3">
        <v>4</v>
      </c>
      <c r="P675">
        <v>3</v>
      </c>
      <c r="Q675" t="str">
        <f t="shared" si="11"/>
        <v>234</v>
      </c>
    </row>
    <row r="676" spans="1:17" x14ac:dyDescent="0.25">
      <c r="A676">
        <v>766</v>
      </c>
      <c r="D676">
        <v>223.40928600000001</v>
      </c>
      <c r="E676" s="4">
        <v>2</v>
      </c>
      <c r="F676">
        <v>231.3997</v>
      </c>
      <c r="G676" s="5">
        <v>3</v>
      </c>
      <c r="H676">
        <v>238.84079800000001</v>
      </c>
      <c r="I676" s="3">
        <v>4</v>
      </c>
      <c r="P676">
        <v>3</v>
      </c>
      <c r="Q676" t="str">
        <f t="shared" si="11"/>
        <v>234</v>
      </c>
    </row>
    <row r="677" spans="1:17" x14ac:dyDescent="0.25">
      <c r="A677">
        <v>767</v>
      </c>
      <c r="D677">
        <v>223.40928600000001</v>
      </c>
      <c r="E677" s="4">
        <v>2</v>
      </c>
      <c r="F677">
        <v>231.3997</v>
      </c>
      <c r="G677" s="5">
        <v>3</v>
      </c>
      <c r="H677">
        <v>238.90851599999999</v>
      </c>
      <c r="I677" s="3">
        <v>4</v>
      </c>
      <c r="P677">
        <v>3</v>
      </c>
      <c r="Q677" t="str">
        <f t="shared" si="11"/>
        <v>234</v>
      </c>
    </row>
    <row r="678" spans="1:17" x14ac:dyDescent="0.25">
      <c r="A678">
        <v>768</v>
      </c>
      <c r="D678">
        <v>223.40928600000001</v>
      </c>
      <c r="E678" s="4">
        <v>2</v>
      </c>
      <c r="F678">
        <v>231.3997</v>
      </c>
      <c r="G678" s="5">
        <v>3</v>
      </c>
      <c r="H678">
        <v>238.90851599999999</v>
      </c>
      <c r="I678" s="3">
        <v>4</v>
      </c>
      <c r="P678">
        <v>3</v>
      </c>
      <c r="Q678" t="str">
        <f t="shared" si="11"/>
        <v>234</v>
      </c>
    </row>
    <row r="679" spans="1:17" x14ac:dyDescent="0.25">
      <c r="A679">
        <v>769</v>
      </c>
      <c r="D679">
        <v>223.40928600000001</v>
      </c>
      <c r="E679" s="4">
        <v>2</v>
      </c>
      <c r="F679">
        <v>231.3997</v>
      </c>
      <c r="G679" s="5">
        <v>3</v>
      </c>
      <c r="P679">
        <v>2</v>
      </c>
      <c r="Q679" t="str">
        <f t="shared" si="11"/>
        <v>23</v>
      </c>
    </row>
    <row r="680" spans="1:17" x14ac:dyDescent="0.25">
      <c r="A680">
        <v>770</v>
      </c>
      <c r="D680">
        <v>223.40928600000001</v>
      </c>
      <c r="E680" s="4">
        <v>2</v>
      </c>
      <c r="F680">
        <v>231.3997</v>
      </c>
      <c r="G680" s="5">
        <v>3</v>
      </c>
      <c r="P680">
        <v>2</v>
      </c>
      <c r="Q680" t="str">
        <f t="shared" si="11"/>
        <v>23</v>
      </c>
    </row>
    <row r="681" spans="1:17" x14ac:dyDescent="0.25">
      <c r="A681">
        <v>771</v>
      </c>
      <c r="D681">
        <v>223.329869</v>
      </c>
      <c r="E681" s="4">
        <v>2</v>
      </c>
      <c r="F681">
        <v>231.3997</v>
      </c>
      <c r="G681" s="5">
        <v>3</v>
      </c>
      <c r="P681">
        <v>2</v>
      </c>
      <c r="Q681" t="str">
        <f t="shared" si="11"/>
        <v>23</v>
      </c>
    </row>
    <row r="682" spans="1:17" x14ac:dyDescent="0.25">
      <c r="A682">
        <v>772</v>
      </c>
      <c r="B682">
        <v>215.77833000000001</v>
      </c>
      <c r="C682" s="2">
        <v>1</v>
      </c>
      <c r="F682">
        <v>231.3997</v>
      </c>
      <c r="G682" s="5">
        <v>3</v>
      </c>
      <c r="P682">
        <v>2</v>
      </c>
      <c r="Q682" t="str">
        <f t="shared" si="11"/>
        <v>13</v>
      </c>
    </row>
    <row r="683" spans="1:17" x14ac:dyDescent="0.25">
      <c r="A683">
        <v>773</v>
      </c>
      <c r="B683">
        <v>215.71849699999999</v>
      </c>
      <c r="C683" s="2">
        <v>1</v>
      </c>
      <c r="F683">
        <v>231.3997</v>
      </c>
      <c r="G683" s="5">
        <v>3</v>
      </c>
      <c r="P683">
        <v>2</v>
      </c>
      <c r="Q683" t="str">
        <f t="shared" si="11"/>
        <v>13</v>
      </c>
    </row>
    <row r="684" spans="1:17" x14ac:dyDescent="0.25">
      <c r="A684">
        <v>774</v>
      </c>
      <c r="B684">
        <v>215.71849699999999</v>
      </c>
      <c r="C684" s="2">
        <v>1</v>
      </c>
      <c r="F684">
        <v>231.3997</v>
      </c>
      <c r="G684" s="5">
        <v>3</v>
      </c>
      <c r="P684">
        <v>2</v>
      </c>
      <c r="Q684" t="str">
        <f t="shared" si="11"/>
        <v>13</v>
      </c>
    </row>
    <row r="685" spans="1:17" x14ac:dyDescent="0.25">
      <c r="A685">
        <v>775</v>
      </c>
      <c r="B685">
        <v>215.71849699999999</v>
      </c>
      <c r="C685" s="2">
        <v>1</v>
      </c>
      <c r="F685">
        <v>231.3997</v>
      </c>
      <c r="G685" s="5">
        <v>3</v>
      </c>
      <c r="P685">
        <v>2</v>
      </c>
      <c r="Q685" t="str">
        <f t="shared" si="11"/>
        <v>13</v>
      </c>
    </row>
    <row r="686" spans="1:17" x14ac:dyDescent="0.25">
      <c r="A686">
        <v>776</v>
      </c>
      <c r="B686">
        <v>215.71849699999999</v>
      </c>
      <c r="C686" s="2">
        <v>1</v>
      </c>
      <c r="F686">
        <v>231.3997</v>
      </c>
      <c r="G686" s="5">
        <v>3</v>
      </c>
      <c r="P686">
        <v>2</v>
      </c>
      <c r="Q686" t="str">
        <f t="shared" si="11"/>
        <v>13</v>
      </c>
    </row>
    <row r="687" spans="1:17" x14ac:dyDescent="0.25">
      <c r="A687">
        <v>777</v>
      </c>
      <c r="B687">
        <v>215.71849699999999</v>
      </c>
      <c r="C687" s="2">
        <v>1</v>
      </c>
      <c r="F687">
        <v>231.3997</v>
      </c>
      <c r="G687" s="5">
        <v>3</v>
      </c>
      <c r="P687">
        <v>2</v>
      </c>
      <c r="Q687" t="str">
        <f t="shared" si="11"/>
        <v>13</v>
      </c>
    </row>
    <row r="688" spans="1:17" x14ac:dyDescent="0.25">
      <c r="A688">
        <v>778</v>
      </c>
      <c r="B688">
        <v>215.71849699999999</v>
      </c>
      <c r="C688" s="2">
        <v>1</v>
      </c>
      <c r="F688">
        <v>231.3997</v>
      </c>
      <c r="G688" s="5">
        <v>3</v>
      </c>
      <c r="H688">
        <v>223.05786499999999</v>
      </c>
      <c r="I688" s="3">
        <v>4</v>
      </c>
      <c r="P688">
        <v>3</v>
      </c>
      <c r="Q688" t="str">
        <f t="shared" si="11"/>
        <v>134</v>
      </c>
    </row>
    <row r="689" spans="1:17" x14ac:dyDescent="0.25">
      <c r="A689">
        <v>779</v>
      </c>
      <c r="B689">
        <v>215.71849699999999</v>
      </c>
      <c r="C689" s="2">
        <v>1</v>
      </c>
      <c r="F689">
        <v>231.3997</v>
      </c>
      <c r="G689" s="5">
        <v>3</v>
      </c>
      <c r="H689">
        <v>222.909907</v>
      </c>
      <c r="I689" s="3">
        <v>4</v>
      </c>
      <c r="P689">
        <v>3</v>
      </c>
      <c r="Q689" t="str">
        <f t="shared" si="11"/>
        <v>134</v>
      </c>
    </row>
    <row r="690" spans="1:17" x14ac:dyDescent="0.25">
      <c r="A690">
        <v>780</v>
      </c>
      <c r="B690">
        <v>215.71849699999999</v>
      </c>
      <c r="C690" s="2">
        <v>1</v>
      </c>
      <c r="F690">
        <v>231.3997</v>
      </c>
      <c r="G690" s="5">
        <v>3</v>
      </c>
      <c r="H690">
        <v>222.909907</v>
      </c>
      <c r="I690" s="3">
        <v>4</v>
      </c>
      <c r="P690">
        <v>3</v>
      </c>
      <c r="Q690" t="str">
        <f t="shared" si="11"/>
        <v>134</v>
      </c>
    </row>
    <row r="691" spans="1:17" x14ac:dyDescent="0.25">
      <c r="A691">
        <v>781</v>
      </c>
      <c r="B691">
        <v>215.71849699999999</v>
      </c>
      <c r="C691" s="2">
        <v>1</v>
      </c>
      <c r="F691">
        <v>231.45607999999999</v>
      </c>
      <c r="G691" s="5">
        <v>3</v>
      </c>
      <c r="H691">
        <v>222.909907</v>
      </c>
      <c r="I691" s="3">
        <v>4</v>
      </c>
      <c r="P691">
        <v>3</v>
      </c>
      <c r="Q691" t="str">
        <f t="shared" si="11"/>
        <v>134</v>
      </c>
    </row>
    <row r="692" spans="1:17" x14ac:dyDescent="0.25">
      <c r="A692">
        <v>782</v>
      </c>
      <c r="B692">
        <v>215.71849699999999</v>
      </c>
      <c r="C692" s="2">
        <v>1</v>
      </c>
      <c r="H692">
        <v>222.909907</v>
      </c>
      <c r="I692" s="3">
        <v>4</v>
      </c>
      <c r="P692">
        <v>2</v>
      </c>
      <c r="Q692" t="str">
        <f t="shared" si="11"/>
        <v>14</v>
      </c>
    </row>
    <row r="693" spans="1:17" x14ac:dyDescent="0.25">
      <c r="A693">
        <v>783</v>
      </c>
      <c r="B693">
        <v>215.71849699999999</v>
      </c>
      <c r="C693" s="2">
        <v>1</v>
      </c>
      <c r="H693">
        <v>222.909907</v>
      </c>
      <c r="I693" s="3">
        <v>4</v>
      </c>
      <c r="P693">
        <v>2</v>
      </c>
      <c r="Q693" t="str">
        <f t="shared" si="11"/>
        <v>14</v>
      </c>
    </row>
    <row r="694" spans="1:17" x14ac:dyDescent="0.25">
      <c r="A694">
        <v>784</v>
      </c>
      <c r="B694">
        <v>215.71849699999999</v>
      </c>
      <c r="C694" s="2">
        <v>1</v>
      </c>
      <c r="H694">
        <v>222.909907</v>
      </c>
      <c r="I694" s="3">
        <v>4</v>
      </c>
      <c r="P694">
        <v>2</v>
      </c>
      <c r="Q694" t="str">
        <f t="shared" si="11"/>
        <v>14</v>
      </c>
    </row>
    <row r="695" spans="1:17" x14ac:dyDescent="0.25">
      <c r="A695">
        <v>785</v>
      </c>
      <c r="B695">
        <v>215.71849699999999</v>
      </c>
      <c r="C695" s="2">
        <v>1</v>
      </c>
      <c r="H695">
        <v>222.909907</v>
      </c>
      <c r="I695" s="3">
        <v>4</v>
      </c>
      <c r="P695">
        <v>2</v>
      </c>
      <c r="Q695" t="str">
        <f t="shared" si="11"/>
        <v>14</v>
      </c>
    </row>
    <row r="696" spans="1:17" x14ac:dyDescent="0.25">
      <c r="A696">
        <v>786</v>
      </c>
      <c r="B696">
        <v>215.77833000000001</v>
      </c>
      <c r="C696" s="2">
        <v>1</v>
      </c>
      <c r="H696">
        <v>222.909907</v>
      </c>
      <c r="I696" s="3">
        <v>4</v>
      </c>
      <c r="P696">
        <v>2</v>
      </c>
      <c r="Q696" t="str">
        <f t="shared" si="11"/>
        <v>14</v>
      </c>
    </row>
    <row r="697" spans="1:17" x14ac:dyDescent="0.25">
      <c r="A697">
        <v>787</v>
      </c>
      <c r="D697">
        <v>206.17874</v>
      </c>
      <c r="E697" s="4">
        <v>2</v>
      </c>
      <c r="H697">
        <v>222.909907</v>
      </c>
      <c r="I697" s="3">
        <v>4</v>
      </c>
      <c r="P697">
        <v>2</v>
      </c>
      <c r="Q697" t="str">
        <f t="shared" si="11"/>
        <v>24</v>
      </c>
    </row>
    <row r="698" spans="1:17" x14ac:dyDescent="0.25">
      <c r="A698">
        <v>788</v>
      </c>
      <c r="D698">
        <v>206.14990499999999</v>
      </c>
      <c r="E698" s="4">
        <v>2</v>
      </c>
      <c r="H698">
        <v>222.909907</v>
      </c>
      <c r="I698" s="3">
        <v>4</v>
      </c>
      <c r="P698">
        <v>2</v>
      </c>
      <c r="Q698" t="str">
        <f t="shared" si="11"/>
        <v>24</v>
      </c>
    </row>
    <row r="699" spans="1:17" x14ac:dyDescent="0.25">
      <c r="A699">
        <v>789</v>
      </c>
      <c r="D699">
        <v>206.14990499999999</v>
      </c>
      <c r="E699" s="4">
        <v>2</v>
      </c>
      <c r="H699">
        <v>222.909907</v>
      </c>
      <c r="I699" s="3">
        <v>4</v>
      </c>
      <c r="P699">
        <v>2</v>
      </c>
      <c r="Q699" t="str">
        <f t="shared" si="11"/>
        <v>24</v>
      </c>
    </row>
    <row r="700" spans="1:17" x14ac:dyDescent="0.25">
      <c r="A700">
        <v>790</v>
      </c>
      <c r="D700">
        <v>206.14990499999999</v>
      </c>
      <c r="E700" s="4">
        <v>2</v>
      </c>
      <c r="H700">
        <v>222.909907</v>
      </c>
      <c r="I700" s="3">
        <v>4</v>
      </c>
      <c r="P700">
        <v>2</v>
      </c>
      <c r="Q700" t="str">
        <f t="shared" si="11"/>
        <v>24</v>
      </c>
    </row>
    <row r="701" spans="1:17" x14ac:dyDescent="0.25">
      <c r="A701">
        <v>791</v>
      </c>
      <c r="D701">
        <v>206.14990499999999</v>
      </c>
      <c r="E701" s="4">
        <v>2</v>
      </c>
      <c r="H701">
        <v>222.909907</v>
      </c>
      <c r="I701" s="3">
        <v>4</v>
      </c>
      <c r="P701">
        <v>2</v>
      </c>
      <c r="Q701" t="str">
        <f t="shared" si="11"/>
        <v>24</v>
      </c>
    </row>
    <row r="702" spans="1:17" x14ac:dyDescent="0.25">
      <c r="A702">
        <v>792</v>
      </c>
      <c r="D702">
        <v>206.14990499999999</v>
      </c>
      <c r="E702" s="4">
        <v>2</v>
      </c>
      <c r="H702">
        <v>222.909907</v>
      </c>
      <c r="I702" s="3">
        <v>4</v>
      </c>
      <c r="P702">
        <v>2</v>
      </c>
      <c r="Q702" t="str">
        <f t="shared" si="11"/>
        <v>24</v>
      </c>
    </row>
    <row r="703" spans="1:17" x14ac:dyDescent="0.25">
      <c r="A703">
        <v>793</v>
      </c>
      <c r="D703">
        <v>206.14990499999999</v>
      </c>
      <c r="E703" s="4">
        <v>2</v>
      </c>
      <c r="F703">
        <v>215.30209099999999</v>
      </c>
      <c r="G703" s="5">
        <v>3</v>
      </c>
      <c r="H703">
        <v>223.05786499999999</v>
      </c>
      <c r="I703" s="3">
        <v>4</v>
      </c>
      <c r="P703">
        <v>3</v>
      </c>
      <c r="Q703" t="str">
        <f t="shared" si="11"/>
        <v>234</v>
      </c>
    </row>
    <row r="704" spans="1:17" x14ac:dyDescent="0.25">
      <c r="A704">
        <v>794</v>
      </c>
      <c r="D704">
        <v>206.14990499999999</v>
      </c>
      <c r="E704" s="4">
        <v>2</v>
      </c>
      <c r="F704">
        <v>215.368932</v>
      </c>
      <c r="G704" s="5">
        <v>3</v>
      </c>
      <c r="P704">
        <v>2</v>
      </c>
      <c r="Q704" t="str">
        <f t="shared" si="11"/>
        <v>23</v>
      </c>
    </row>
    <row r="705" spans="1:17" x14ac:dyDescent="0.25">
      <c r="A705">
        <v>795</v>
      </c>
      <c r="D705">
        <v>206.14990499999999</v>
      </c>
      <c r="E705" s="4">
        <v>2</v>
      </c>
      <c r="F705">
        <v>215.368932</v>
      </c>
      <c r="G705" s="5">
        <v>3</v>
      </c>
      <c r="P705">
        <v>2</v>
      </c>
      <c r="Q705" t="str">
        <f t="shared" si="11"/>
        <v>23</v>
      </c>
    </row>
    <row r="706" spans="1:17" x14ac:dyDescent="0.25">
      <c r="A706">
        <v>796</v>
      </c>
      <c r="D706">
        <v>206.14990499999999</v>
      </c>
      <c r="E706" s="4">
        <v>2</v>
      </c>
      <c r="F706">
        <v>215.368932</v>
      </c>
      <c r="G706" s="5">
        <v>3</v>
      </c>
      <c r="P706">
        <v>2</v>
      </c>
      <c r="Q706" t="str">
        <f t="shared" ref="Q706:Q769" si="12">CONCATENATE(C706,E706,G706,I706)</f>
        <v>23</v>
      </c>
    </row>
    <row r="707" spans="1:17" x14ac:dyDescent="0.25">
      <c r="A707">
        <v>797</v>
      </c>
      <c r="D707">
        <v>206.14990499999999</v>
      </c>
      <c r="E707" s="4">
        <v>2</v>
      </c>
      <c r="F707">
        <v>215.368932</v>
      </c>
      <c r="G707" s="5">
        <v>3</v>
      </c>
      <c r="P707">
        <v>2</v>
      </c>
      <c r="Q707" t="str">
        <f t="shared" si="12"/>
        <v>23</v>
      </c>
    </row>
    <row r="708" spans="1:17" x14ac:dyDescent="0.25">
      <c r="A708">
        <v>798</v>
      </c>
      <c r="D708">
        <v>206.14990499999999</v>
      </c>
      <c r="E708" s="4">
        <v>2</v>
      </c>
      <c r="F708">
        <v>215.368932</v>
      </c>
      <c r="G708" s="5">
        <v>3</v>
      </c>
      <c r="P708">
        <v>2</v>
      </c>
      <c r="Q708" t="str">
        <f t="shared" si="12"/>
        <v>23</v>
      </c>
    </row>
    <row r="709" spans="1:17" x14ac:dyDescent="0.25">
      <c r="A709">
        <v>799</v>
      </c>
      <c r="D709">
        <v>206.14990499999999</v>
      </c>
      <c r="E709" s="4">
        <v>2</v>
      </c>
      <c r="F709">
        <v>215.368932</v>
      </c>
      <c r="G709" s="5">
        <v>3</v>
      </c>
      <c r="P709">
        <v>2</v>
      </c>
      <c r="Q709" t="str">
        <f t="shared" si="12"/>
        <v>23</v>
      </c>
    </row>
    <row r="710" spans="1:17" x14ac:dyDescent="0.25">
      <c r="A710">
        <v>800</v>
      </c>
      <c r="D710">
        <v>206.17874</v>
      </c>
      <c r="E710" s="4">
        <v>2</v>
      </c>
      <c r="F710">
        <v>215.368932</v>
      </c>
      <c r="G710" s="5">
        <v>3</v>
      </c>
      <c r="P710">
        <v>2</v>
      </c>
      <c r="Q710" t="str">
        <f t="shared" si="12"/>
        <v>23</v>
      </c>
    </row>
    <row r="711" spans="1:17" x14ac:dyDescent="0.25">
      <c r="A711">
        <v>801</v>
      </c>
      <c r="F711">
        <v>215.368932</v>
      </c>
      <c r="G711" s="5">
        <v>3</v>
      </c>
      <c r="P711">
        <v>1</v>
      </c>
      <c r="Q711" t="str">
        <f t="shared" si="12"/>
        <v>3</v>
      </c>
    </row>
    <row r="712" spans="1:17" x14ac:dyDescent="0.25">
      <c r="A712">
        <v>802</v>
      </c>
      <c r="B712">
        <v>196.688289</v>
      </c>
      <c r="C712" s="2">
        <v>1</v>
      </c>
      <c r="F712">
        <v>215.368932</v>
      </c>
      <c r="G712" s="5">
        <v>3</v>
      </c>
      <c r="P712">
        <v>2</v>
      </c>
      <c r="Q712" t="str">
        <f t="shared" si="12"/>
        <v>13</v>
      </c>
    </row>
    <row r="713" spans="1:17" x14ac:dyDescent="0.25">
      <c r="A713">
        <v>803</v>
      </c>
      <c r="B713">
        <v>196.704196</v>
      </c>
      <c r="C713" s="2">
        <v>1</v>
      </c>
      <c r="F713">
        <v>215.368932</v>
      </c>
      <c r="G713" s="5">
        <v>3</v>
      </c>
      <c r="P713">
        <v>2</v>
      </c>
      <c r="Q713" t="str">
        <f t="shared" si="12"/>
        <v>13</v>
      </c>
    </row>
    <row r="714" spans="1:17" x14ac:dyDescent="0.25">
      <c r="A714">
        <v>804</v>
      </c>
      <c r="B714">
        <v>196.704196</v>
      </c>
      <c r="C714" s="2">
        <v>1</v>
      </c>
      <c r="F714">
        <v>215.368932</v>
      </c>
      <c r="G714" s="5">
        <v>3</v>
      </c>
      <c r="P714">
        <v>2</v>
      </c>
      <c r="Q714" t="str">
        <f t="shared" si="12"/>
        <v>13</v>
      </c>
    </row>
    <row r="715" spans="1:17" x14ac:dyDescent="0.25">
      <c r="A715">
        <v>805</v>
      </c>
      <c r="B715">
        <v>196.704196</v>
      </c>
      <c r="C715" s="2">
        <v>1</v>
      </c>
      <c r="F715">
        <v>215.368932</v>
      </c>
      <c r="G715" s="5">
        <v>3</v>
      </c>
      <c r="P715">
        <v>2</v>
      </c>
      <c r="Q715" t="str">
        <f t="shared" si="12"/>
        <v>13</v>
      </c>
    </row>
    <row r="716" spans="1:17" x14ac:dyDescent="0.25">
      <c r="A716">
        <v>806</v>
      </c>
      <c r="B716">
        <v>196.704196</v>
      </c>
      <c r="C716" s="2">
        <v>1</v>
      </c>
      <c r="F716">
        <v>215.368932</v>
      </c>
      <c r="G716" s="5">
        <v>3</v>
      </c>
      <c r="H716">
        <v>206.17040900000001</v>
      </c>
      <c r="I716" s="3">
        <v>4</v>
      </c>
      <c r="P716">
        <v>3</v>
      </c>
      <c r="Q716" t="str">
        <f t="shared" si="12"/>
        <v>134</v>
      </c>
    </row>
    <row r="717" spans="1:17" x14ac:dyDescent="0.25">
      <c r="A717">
        <v>807</v>
      </c>
      <c r="B717">
        <v>196.704196</v>
      </c>
      <c r="C717" s="2">
        <v>1</v>
      </c>
      <c r="F717">
        <v>215.30209099999999</v>
      </c>
      <c r="G717" s="5">
        <v>3</v>
      </c>
      <c r="H717">
        <v>206.100966</v>
      </c>
      <c r="I717" s="3">
        <v>4</v>
      </c>
      <c r="P717">
        <v>3</v>
      </c>
      <c r="Q717" t="str">
        <f t="shared" si="12"/>
        <v>134</v>
      </c>
    </row>
    <row r="718" spans="1:17" x14ac:dyDescent="0.25">
      <c r="A718">
        <v>808</v>
      </c>
      <c r="B718">
        <v>196.704196</v>
      </c>
      <c r="C718" s="2">
        <v>1</v>
      </c>
      <c r="F718">
        <v>215.30209099999999</v>
      </c>
      <c r="G718" s="5">
        <v>3</v>
      </c>
      <c r="H718">
        <v>206.100966</v>
      </c>
      <c r="I718" s="3">
        <v>4</v>
      </c>
      <c r="P718">
        <v>3</v>
      </c>
      <c r="Q718" t="str">
        <f t="shared" si="12"/>
        <v>134</v>
      </c>
    </row>
    <row r="719" spans="1:17" x14ac:dyDescent="0.25">
      <c r="A719">
        <v>809</v>
      </c>
      <c r="B719">
        <v>196.704196</v>
      </c>
      <c r="C719" s="2">
        <v>1</v>
      </c>
      <c r="H719">
        <v>206.100966</v>
      </c>
      <c r="I719" s="3">
        <v>4</v>
      </c>
      <c r="P719">
        <v>2</v>
      </c>
      <c r="Q719" t="str">
        <f t="shared" si="12"/>
        <v>14</v>
      </c>
    </row>
    <row r="720" spans="1:17" x14ac:dyDescent="0.25">
      <c r="A720">
        <v>810</v>
      </c>
      <c r="B720">
        <v>196.704196</v>
      </c>
      <c r="C720" s="2">
        <v>1</v>
      </c>
      <c r="H720">
        <v>206.100966</v>
      </c>
      <c r="I720" s="3">
        <v>4</v>
      </c>
      <c r="P720">
        <v>2</v>
      </c>
      <c r="Q720" t="str">
        <f t="shared" si="12"/>
        <v>14</v>
      </c>
    </row>
    <row r="721" spans="1:17" x14ac:dyDescent="0.25">
      <c r="A721">
        <v>811</v>
      </c>
      <c r="B721">
        <v>196.704196</v>
      </c>
      <c r="C721" s="2">
        <v>1</v>
      </c>
      <c r="H721">
        <v>206.100966</v>
      </c>
      <c r="I721" s="3">
        <v>4</v>
      </c>
      <c r="P721">
        <v>2</v>
      </c>
      <c r="Q721" t="str">
        <f t="shared" si="12"/>
        <v>14</v>
      </c>
    </row>
    <row r="722" spans="1:17" x14ac:dyDescent="0.25">
      <c r="A722">
        <v>812</v>
      </c>
      <c r="B722">
        <v>196.704196</v>
      </c>
      <c r="C722" s="2">
        <v>1</v>
      </c>
      <c r="H722">
        <v>206.100966</v>
      </c>
      <c r="I722" s="3">
        <v>4</v>
      </c>
      <c r="P722">
        <v>2</v>
      </c>
      <c r="Q722" t="str">
        <f t="shared" si="12"/>
        <v>14</v>
      </c>
    </row>
    <row r="723" spans="1:17" x14ac:dyDescent="0.25">
      <c r="A723">
        <v>813</v>
      </c>
      <c r="B723">
        <v>196.688289</v>
      </c>
      <c r="C723" s="2">
        <v>1</v>
      </c>
      <c r="D723">
        <v>187.72076300000001</v>
      </c>
      <c r="E723" s="4">
        <v>2</v>
      </c>
      <c r="H723">
        <v>206.100966</v>
      </c>
      <c r="I723" s="3">
        <v>4</v>
      </c>
      <c r="P723">
        <v>3</v>
      </c>
      <c r="Q723" t="str">
        <f t="shared" si="12"/>
        <v>124</v>
      </c>
    </row>
    <row r="724" spans="1:17" x14ac:dyDescent="0.25">
      <c r="A724">
        <v>814</v>
      </c>
      <c r="B724">
        <v>196.688289</v>
      </c>
      <c r="C724" s="2">
        <v>1</v>
      </c>
      <c r="D724">
        <v>187.50313500000001</v>
      </c>
      <c r="E724" s="4">
        <v>2</v>
      </c>
      <c r="H724">
        <v>206.100966</v>
      </c>
      <c r="I724" s="3">
        <v>4</v>
      </c>
      <c r="P724">
        <v>3</v>
      </c>
      <c r="Q724" t="str">
        <f t="shared" si="12"/>
        <v>124</v>
      </c>
    </row>
    <row r="725" spans="1:17" x14ac:dyDescent="0.25">
      <c r="A725">
        <v>815</v>
      </c>
      <c r="D725">
        <v>187.50313500000001</v>
      </c>
      <c r="E725" s="4">
        <v>2</v>
      </c>
      <c r="H725">
        <v>206.100966</v>
      </c>
      <c r="I725" s="3">
        <v>4</v>
      </c>
      <c r="P725">
        <v>2</v>
      </c>
      <c r="Q725" t="str">
        <f t="shared" si="12"/>
        <v>24</v>
      </c>
    </row>
    <row r="726" spans="1:17" x14ac:dyDescent="0.25">
      <c r="A726">
        <v>816</v>
      </c>
      <c r="D726">
        <v>187.50313500000001</v>
      </c>
      <c r="E726" s="4">
        <v>2</v>
      </c>
      <c r="H726">
        <v>206.100966</v>
      </c>
      <c r="I726" s="3">
        <v>4</v>
      </c>
      <c r="P726">
        <v>2</v>
      </c>
      <c r="Q726" t="str">
        <f t="shared" si="12"/>
        <v>24</v>
      </c>
    </row>
    <row r="727" spans="1:17" x14ac:dyDescent="0.25">
      <c r="A727">
        <v>817</v>
      </c>
      <c r="D727">
        <v>187.50313500000001</v>
      </c>
      <c r="E727" s="4">
        <v>2</v>
      </c>
      <c r="H727">
        <v>206.100966</v>
      </c>
      <c r="I727" s="3">
        <v>4</v>
      </c>
      <c r="P727">
        <v>2</v>
      </c>
      <c r="Q727" t="str">
        <f t="shared" si="12"/>
        <v>24</v>
      </c>
    </row>
    <row r="728" spans="1:17" x14ac:dyDescent="0.25">
      <c r="A728">
        <v>818</v>
      </c>
      <c r="D728">
        <v>187.50313500000001</v>
      </c>
      <c r="E728" s="4">
        <v>2</v>
      </c>
      <c r="H728">
        <v>206.100966</v>
      </c>
      <c r="I728" s="3">
        <v>4</v>
      </c>
      <c r="P728">
        <v>2</v>
      </c>
      <c r="Q728" t="str">
        <f t="shared" si="12"/>
        <v>24</v>
      </c>
    </row>
    <row r="729" spans="1:17" x14ac:dyDescent="0.25">
      <c r="A729">
        <v>819</v>
      </c>
      <c r="D729">
        <v>187.50313500000001</v>
      </c>
      <c r="E729" s="4">
        <v>2</v>
      </c>
      <c r="H729">
        <v>206.17040900000001</v>
      </c>
      <c r="I729" s="3">
        <v>4</v>
      </c>
      <c r="P729">
        <v>2</v>
      </c>
      <c r="Q729" t="str">
        <f t="shared" si="12"/>
        <v>24</v>
      </c>
    </row>
    <row r="730" spans="1:17" x14ac:dyDescent="0.25">
      <c r="A730">
        <v>820</v>
      </c>
      <c r="D730">
        <v>187.50313500000001</v>
      </c>
      <c r="E730" s="4">
        <v>2</v>
      </c>
      <c r="P730">
        <v>1</v>
      </c>
      <c r="Q730" t="str">
        <f t="shared" si="12"/>
        <v>2</v>
      </c>
    </row>
    <row r="731" spans="1:17" x14ac:dyDescent="0.25">
      <c r="A731">
        <v>821</v>
      </c>
      <c r="D731">
        <v>187.50313500000001</v>
      </c>
      <c r="E731" s="4">
        <v>2</v>
      </c>
      <c r="F731">
        <v>195.77349000000001</v>
      </c>
      <c r="G731" s="5">
        <v>3</v>
      </c>
      <c r="P731">
        <v>2</v>
      </c>
      <c r="Q731" t="str">
        <f t="shared" si="12"/>
        <v>23</v>
      </c>
    </row>
    <row r="732" spans="1:17" x14ac:dyDescent="0.25">
      <c r="A732">
        <v>822</v>
      </c>
      <c r="D732">
        <v>187.50313500000001</v>
      </c>
      <c r="E732" s="4">
        <v>2</v>
      </c>
      <c r="F732">
        <v>195.72536000000002</v>
      </c>
      <c r="G732" s="5">
        <v>3</v>
      </c>
      <c r="P732">
        <v>2</v>
      </c>
      <c r="Q732" t="str">
        <f t="shared" si="12"/>
        <v>23</v>
      </c>
    </row>
    <row r="733" spans="1:17" x14ac:dyDescent="0.25">
      <c r="A733">
        <v>823</v>
      </c>
      <c r="D733">
        <v>187.50313500000001</v>
      </c>
      <c r="E733" s="4">
        <v>2</v>
      </c>
      <c r="F733">
        <v>195.72536000000002</v>
      </c>
      <c r="G733" s="5">
        <v>3</v>
      </c>
      <c r="P733">
        <v>2</v>
      </c>
      <c r="Q733" t="str">
        <f t="shared" si="12"/>
        <v>23</v>
      </c>
    </row>
    <row r="734" spans="1:17" x14ac:dyDescent="0.25">
      <c r="A734">
        <v>824</v>
      </c>
      <c r="D734">
        <v>187.72076300000001</v>
      </c>
      <c r="E734" s="4">
        <v>2</v>
      </c>
      <c r="F734">
        <v>195.72536000000002</v>
      </c>
      <c r="G734" s="5">
        <v>3</v>
      </c>
      <c r="P734">
        <v>2</v>
      </c>
      <c r="Q734" t="str">
        <f t="shared" si="12"/>
        <v>23</v>
      </c>
    </row>
    <row r="735" spans="1:17" x14ac:dyDescent="0.25">
      <c r="A735">
        <v>825</v>
      </c>
      <c r="D735">
        <v>187.72076300000001</v>
      </c>
      <c r="E735" s="4">
        <v>2</v>
      </c>
      <c r="F735">
        <v>195.72536000000002</v>
      </c>
      <c r="G735" s="5">
        <v>3</v>
      </c>
      <c r="P735">
        <v>2</v>
      </c>
      <c r="Q735" t="str">
        <f t="shared" si="12"/>
        <v>23</v>
      </c>
    </row>
    <row r="736" spans="1:17" x14ac:dyDescent="0.25">
      <c r="A736">
        <v>826</v>
      </c>
      <c r="F736">
        <v>195.72536000000002</v>
      </c>
      <c r="G736" s="5">
        <v>3</v>
      </c>
      <c r="P736">
        <v>1</v>
      </c>
      <c r="Q736" t="str">
        <f t="shared" si="12"/>
        <v>3</v>
      </c>
    </row>
    <row r="737" spans="1:17" x14ac:dyDescent="0.25">
      <c r="A737">
        <v>827</v>
      </c>
      <c r="F737">
        <v>195.72536000000002</v>
      </c>
      <c r="G737" s="5">
        <v>3</v>
      </c>
      <c r="P737">
        <v>1</v>
      </c>
      <c r="Q737" t="str">
        <f t="shared" si="12"/>
        <v>3</v>
      </c>
    </row>
    <row r="738" spans="1:17" x14ac:dyDescent="0.25">
      <c r="A738">
        <v>828</v>
      </c>
      <c r="B738">
        <v>176.527682</v>
      </c>
      <c r="C738" s="2">
        <v>1</v>
      </c>
      <c r="F738">
        <v>195.72536000000002</v>
      </c>
      <c r="G738" s="5">
        <v>3</v>
      </c>
      <c r="P738">
        <v>2</v>
      </c>
      <c r="Q738" t="str">
        <f t="shared" si="12"/>
        <v>13</v>
      </c>
    </row>
    <row r="739" spans="1:17" x14ac:dyDescent="0.25">
      <c r="A739">
        <v>829</v>
      </c>
      <c r="B739">
        <v>176.39339000000001</v>
      </c>
      <c r="C739" s="2">
        <v>1</v>
      </c>
      <c r="F739">
        <v>195.72536000000002</v>
      </c>
      <c r="G739" s="5">
        <v>3</v>
      </c>
      <c r="H739">
        <v>187.64596499999999</v>
      </c>
      <c r="I739" s="3">
        <v>4</v>
      </c>
      <c r="P739">
        <v>3</v>
      </c>
      <c r="Q739" t="str">
        <f t="shared" si="12"/>
        <v>134</v>
      </c>
    </row>
    <row r="740" spans="1:17" x14ac:dyDescent="0.25">
      <c r="A740">
        <v>830</v>
      </c>
      <c r="B740">
        <v>176.39339000000001</v>
      </c>
      <c r="C740" s="2">
        <v>1</v>
      </c>
      <c r="F740">
        <v>195.72536000000002</v>
      </c>
      <c r="G740" s="5">
        <v>3</v>
      </c>
      <c r="H740">
        <v>187.55207300000001</v>
      </c>
      <c r="I740" s="3">
        <v>4</v>
      </c>
      <c r="P740">
        <v>3</v>
      </c>
      <c r="Q740" t="str">
        <f t="shared" si="12"/>
        <v>134</v>
      </c>
    </row>
    <row r="741" spans="1:17" x14ac:dyDescent="0.25">
      <c r="A741">
        <v>831</v>
      </c>
      <c r="B741">
        <v>176.39339000000001</v>
      </c>
      <c r="C741" s="2">
        <v>1</v>
      </c>
      <c r="F741">
        <v>195.72536000000002</v>
      </c>
      <c r="G741" s="5">
        <v>3</v>
      </c>
      <c r="H741">
        <v>187.55207300000001</v>
      </c>
      <c r="I741" s="3">
        <v>4</v>
      </c>
      <c r="P741">
        <v>3</v>
      </c>
      <c r="Q741" t="str">
        <f t="shared" si="12"/>
        <v>134</v>
      </c>
    </row>
    <row r="742" spans="1:17" x14ac:dyDescent="0.25">
      <c r="A742">
        <v>832</v>
      </c>
      <c r="B742">
        <v>176.39339000000001</v>
      </c>
      <c r="C742" s="2">
        <v>1</v>
      </c>
      <c r="F742">
        <v>195.72536000000002</v>
      </c>
      <c r="G742" s="5">
        <v>3</v>
      </c>
      <c r="H742">
        <v>187.55207300000001</v>
      </c>
      <c r="I742" s="3">
        <v>4</v>
      </c>
      <c r="P742">
        <v>3</v>
      </c>
      <c r="Q742" t="str">
        <f t="shared" si="12"/>
        <v>134</v>
      </c>
    </row>
    <row r="743" spans="1:17" x14ac:dyDescent="0.25">
      <c r="A743">
        <v>833</v>
      </c>
      <c r="B743">
        <v>176.39339000000001</v>
      </c>
      <c r="C743" s="2">
        <v>1</v>
      </c>
      <c r="F743">
        <v>195.77349000000001</v>
      </c>
      <c r="G743" s="5">
        <v>3</v>
      </c>
      <c r="H743">
        <v>187.55207300000001</v>
      </c>
      <c r="I743" s="3">
        <v>4</v>
      </c>
      <c r="P743">
        <v>3</v>
      </c>
      <c r="Q743" t="str">
        <f t="shared" si="12"/>
        <v>134</v>
      </c>
    </row>
    <row r="744" spans="1:17" x14ac:dyDescent="0.25">
      <c r="A744">
        <v>834</v>
      </c>
      <c r="B744">
        <v>176.39339000000001</v>
      </c>
      <c r="C744" s="2">
        <v>1</v>
      </c>
      <c r="H744">
        <v>187.55207300000001</v>
      </c>
      <c r="I744" s="3">
        <v>4</v>
      </c>
      <c r="P744">
        <v>2</v>
      </c>
      <c r="Q744" t="str">
        <f t="shared" si="12"/>
        <v>14</v>
      </c>
    </row>
    <row r="745" spans="1:17" x14ac:dyDescent="0.25">
      <c r="A745">
        <v>835</v>
      </c>
      <c r="B745">
        <v>176.39339000000001</v>
      </c>
      <c r="C745" s="2">
        <v>1</v>
      </c>
      <c r="H745">
        <v>187.55207300000001</v>
      </c>
      <c r="I745" s="3">
        <v>4</v>
      </c>
      <c r="P745">
        <v>2</v>
      </c>
      <c r="Q745" t="str">
        <f t="shared" si="12"/>
        <v>14</v>
      </c>
    </row>
    <row r="746" spans="1:17" x14ac:dyDescent="0.25">
      <c r="A746">
        <v>836</v>
      </c>
      <c r="B746">
        <v>176.39339000000001</v>
      </c>
      <c r="C746" s="2">
        <v>1</v>
      </c>
      <c r="H746">
        <v>187.55207300000001</v>
      </c>
      <c r="I746" s="3">
        <v>4</v>
      </c>
      <c r="P746">
        <v>2</v>
      </c>
      <c r="Q746" t="str">
        <f t="shared" si="12"/>
        <v>14</v>
      </c>
    </row>
    <row r="747" spans="1:17" x14ac:dyDescent="0.25">
      <c r="A747">
        <v>837</v>
      </c>
      <c r="B747">
        <v>176.39339000000001</v>
      </c>
      <c r="C747" s="2">
        <v>1</v>
      </c>
      <c r="H747">
        <v>187.55207300000001</v>
      </c>
      <c r="I747" s="3">
        <v>4</v>
      </c>
      <c r="P747">
        <v>2</v>
      </c>
      <c r="Q747" t="str">
        <f t="shared" si="12"/>
        <v>14</v>
      </c>
    </row>
    <row r="748" spans="1:17" x14ac:dyDescent="0.25">
      <c r="A748">
        <v>838</v>
      </c>
      <c r="B748">
        <v>176.39339000000001</v>
      </c>
      <c r="C748" s="2">
        <v>1</v>
      </c>
      <c r="H748">
        <v>187.55207300000001</v>
      </c>
      <c r="I748" s="3">
        <v>4</v>
      </c>
      <c r="P748">
        <v>2</v>
      </c>
      <c r="Q748" t="str">
        <f t="shared" si="12"/>
        <v>14</v>
      </c>
    </row>
    <row r="749" spans="1:17" x14ac:dyDescent="0.25">
      <c r="A749">
        <v>839</v>
      </c>
      <c r="B749">
        <v>176.527682</v>
      </c>
      <c r="C749" s="2">
        <v>1</v>
      </c>
      <c r="H749">
        <v>187.55207300000001</v>
      </c>
      <c r="I749" s="3">
        <v>4</v>
      </c>
      <c r="P749">
        <v>2</v>
      </c>
      <c r="Q749" t="str">
        <f t="shared" si="12"/>
        <v>14</v>
      </c>
    </row>
    <row r="750" spans="1:17" x14ac:dyDescent="0.25">
      <c r="A750">
        <v>840</v>
      </c>
      <c r="H750">
        <v>187.55207300000001</v>
      </c>
      <c r="I750" s="3">
        <v>4</v>
      </c>
      <c r="P750">
        <v>1</v>
      </c>
      <c r="Q750" t="str">
        <f t="shared" si="12"/>
        <v>4</v>
      </c>
    </row>
    <row r="751" spans="1:17" x14ac:dyDescent="0.25">
      <c r="A751">
        <v>841</v>
      </c>
      <c r="D751">
        <v>166.557176</v>
      </c>
      <c r="E751" s="4">
        <v>2</v>
      </c>
      <c r="H751">
        <v>187.55207300000001</v>
      </c>
      <c r="I751" s="3">
        <v>4</v>
      </c>
      <c r="P751">
        <v>2</v>
      </c>
      <c r="Q751" t="str">
        <f t="shared" si="12"/>
        <v>24</v>
      </c>
    </row>
    <row r="752" spans="1:17" x14ac:dyDescent="0.25">
      <c r="A752">
        <v>842</v>
      </c>
      <c r="D752">
        <v>166.556117</v>
      </c>
      <c r="E752" s="4">
        <v>2</v>
      </c>
      <c r="H752">
        <v>187.64596499999999</v>
      </c>
      <c r="I752" s="3">
        <v>4</v>
      </c>
      <c r="P752">
        <v>2</v>
      </c>
      <c r="Q752" t="str">
        <f t="shared" si="12"/>
        <v>24</v>
      </c>
    </row>
    <row r="753" spans="1:17" x14ac:dyDescent="0.25">
      <c r="A753">
        <v>843</v>
      </c>
      <c r="D753">
        <v>166.556117</v>
      </c>
      <c r="E753" s="4">
        <v>2</v>
      </c>
      <c r="P753">
        <v>1</v>
      </c>
      <c r="Q753" t="str">
        <f t="shared" si="12"/>
        <v>2</v>
      </c>
    </row>
    <row r="754" spans="1:17" x14ac:dyDescent="0.25">
      <c r="A754">
        <v>844</v>
      </c>
      <c r="D754">
        <v>166.556117</v>
      </c>
      <c r="E754" s="4">
        <v>2</v>
      </c>
      <c r="P754">
        <v>1</v>
      </c>
      <c r="Q754" t="str">
        <f t="shared" si="12"/>
        <v>2</v>
      </c>
    </row>
    <row r="755" spans="1:17" x14ac:dyDescent="0.25">
      <c r="A755">
        <v>845</v>
      </c>
      <c r="D755">
        <v>166.556117</v>
      </c>
      <c r="E755" s="4">
        <v>2</v>
      </c>
      <c r="P755">
        <v>1</v>
      </c>
      <c r="Q755" t="str">
        <f t="shared" si="12"/>
        <v>2</v>
      </c>
    </row>
    <row r="756" spans="1:17" x14ac:dyDescent="0.25">
      <c r="A756">
        <v>846</v>
      </c>
      <c r="D756">
        <v>166.556117</v>
      </c>
      <c r="E756" s="4">
        <v>2</v>
      </c>
      <c r="F756">
        <v>175.472228</v>
      </c>
      <c r="G756" s="5">
        <v>3</v>
      </c>
      <c r="P756">
        <v>2</v>
      </c>
      <c r="Q756" t="str">
        <f t="shared" si="12"/>
        <v>23</v>
      </c>
    </row>
    <row r="757" spans="1:17" x14ac:dyDescent="0.25">
      <c r="A757">
        <v>847</v>
      </c>
      <c r="D757">
        <v>166.556117</v>
      </c>
      <c r="E757" s="4">
        <v>2</v>
      </c>
      <c r="F757">
        <v>175.26773200000002</v>
      </c>
      <c r="G757" s="5">
        <v>3</v>
      </c>
      <c r="P757">
        <v>2</v>
      </c>
      <c r="Q757" t="str">
        <f t="shared" si="12"/>
        <v>23</v>
      </c>
    </row>
    <row r="758" spans="1:17" x14ac:dyDescent="0.25">
      <c r="A758">
        <v>848</v>
      </c>
      <c r="D758">
        <v>166.556117</v>
      </c>
      <c r="E758" s="4">
        <v>2</v>
      </c>
      <c r="F758">
        <v>175.26773200000002</v>
      </c>
      <c r="G758" s="5">
        <v>3</v>
      </c>
      <c r="P758">
        <v>2</v>
      </c>
      <c r="Q758" t="str">
        <f t="shared" si="12"/>
        <v>23</v>
      </c>
    </row>
    <row r="759" spans="1:17" x14ac:dyDescent="0.25">
      <c r="A759">
        <v>849</v>
      </c>
      <c r="D759">
        <v>166.556117</v>
      </c>
      <c r="E759" s="4">
        <v>2</v>
      </c>
      <c r="F759">
        <v>175.26773200000002</v>
      </c>
      <c r="G759" s="5">
        <v>3</v>
      </c>
      <c r="P759">
        <v>2</v>
      </c>
      <c r="Q759" t="str">
        <f t="shared" si="12"/>
        <v>23</v>
      </c>
    </row>
    <row r="760" spans="1:17" x14ac:dyDescent="0.25">
      <c r="A760">
        <v>850</v>
      </c>
      <c r="D760">
        <v>166.556117</v>
      </c>
      <c r="E760" s="4">
        <v>2</v>
      </c>
      <c r="F760">
        <v>175.26773200000002</v>
      </c>
      <c r="G760" s="5">
        <v>3</v>
      </c>
      <c r="P760">
        <v>2</v>
      </c>
      <c r="Q760" t="str">
        <f t="shared" si="12"/>
        <v>23</v>
      </c>
    </row>
    <row r="761" spans="1:17" x14ac:dyDescent="0.25">
      <c r="A761">
        <v>851</v>
      </c>
      <c r="D761">
        <v>166.556117</v>
      </c>
      <c r="E761" s="4">
        <v>2</v>
      </c>
      <c r="F761">
        <v>175.26773200000002</v>
      </c>
      <c r="G761" s="5">
        <v>3</v>
      </c>
      <c r="P761">
        <v>2</v>
      </c>
      <c r="Q761" t="str">
        <f t="shared" si="12"/>
        <v>23</v>
      </c>
    </row>
    <row r="762" spans="1:17" x14ac:dyDescent="0.25">
      <c r="A762">
        <v>852</v>
      </c>
      <c r="D762">
        <v>166.557176</v>
      </c>
      <c r="E762" s="4">
        <v>2</v>
      </c>
      <c r="F762">
        <v>175.26773200000002</v>
      </c>
      <c r="G762" s="5">
        <v>3</v>
      </c>
      <c r="P762">
        <v>2</v>
      </c>
      <c r="Q762" t="str">
        <f t="shared" si="12"/>
        <v>23</v>
      </c>
    </row>
    <row r="763" spans="1:17" x14ac:dyDescent="0.25">
      <c r="A763">
        <v>853</v>
      </c>
      <c r="B763">
        <v>158.24303500000002</v>
      </c>
      <c r="C763" s="2">
        <v>1</v>
      </c>
      <c r="F763">
        <v>175.26773200000002</v>
      </c>
      <c r="G763" s="5">
        <v>3</v>
      </c>
      <c r="P763">
        <v>2</v>
      </c>
      <c r="Q763" t="str">
        <f t="shared" si="12"/>
        <v>13</v>
      </c>
    </row>
    <row r="764" spans="1:17" x14ac:dyDescent="0.25">
      <c r="A764">
        <v>854</v>
      </c>
      <c r="B764">
        <v>158.18712600000001</v>
      </c>
      <c r="C764" s="2">
        <v>1</v>
      </c>
      <c r="F764">
        <v>175.26773200000002</v>
      </c>
      <c r="G764" s="5">
        <v>3</v>
      </c>
      <c r="H764">
        <v>168.787024</v>
      </c>
      <c r="I764" s="3">
        <v>4</v>
      </c>
      <c r="P764">
        <v>3</v>
      </c>
      <c r="Q764" t="str">
        <f t="shared" si="12"/>
        <v>134</v>
      </c>
    </row>
    <row r="765" spans="1:17" x14ac:dyDescent="0.25">
      <c r="A765">
        <v>855</v>
      </c>
      <c r="B765">
        <v>158.18712600000001</v>
      </c>
      <c r="C765" s="2">
        <v>1</v>
      </c>
      <c r="F765">
        <v>175.26773200000002</v>
      </c>
      <c r="G765" s="5">
        <v>3</v>
      </c>
      <c r="H765">
        <v>168.66061100000002</v>
      </c>
      <c r="I765" s="3">
        <v>4</v>
      </c>
      <c r="P765">
        <v>3</v>
      </c>
      <c r="Q765" t="str">
        <f t="shared" si="12"/>
        <v>134</v>
      </c>
    </row>
    <row r="766" spans="1:17" x14ac:dyDescent="0.25">
      <c r="A766">
        <v>856</v>
      </c>
      <c r="B766">
        <v>158.18712600000001</v>
      </c>
      <c r="C766" s="2">
        <v>1</v>
      </c>
      <c r="F766">
        <v>175.26773200000002</v>
      </c>
      <c r="G766" s="5">
        <v>3</v>
      </c>
      <c r="H766">
        <v>168.66061100000002</v>
      </c>
      <c r="I766" s="3">
        <v>4</v>
      </c>
      <c r="P766">
        <v>3</v>
      </c>
      <c r="Q766" t="str">
        <f t="shared" si="12"/>
        <v>134</v>
      </c>
    </row>
    <row r="767" spans="1:17" x14ac:dyDescent="0.25">
      <c r="A767">
        <v>857</v>
      </c>
      <c r="B767">
        <v>158.18712600000001</v>
      </c>
      <c r="C767" s="2">
        <v>1</v>
      </c>
      <c r="F767">
        <v>175.472228</v>
      </c>
      <c r="G767" s="5">
        <v>3</v>
      </c>
      <c r="H767">
        <v>168.66061100000002</v>
      </c>
      <c r="I767" s="3">
        <v>4</v>
      </c>
      <c r="P767">
        <v>3</v>
      </c>
      <c r="Q767" t="str">
        <f t="shared" si="12"/>
        <v>134</v>
      </c>
    </row>
    <row r="768" spans="1:17" x14ac:dyDescent="0.25">
      <c r="A768">
        <v>858</v>
      </c>
      <c r="B768">
        <v>158.18712600000001</v>
      </c>
      <c r="C768" s="2">
        <v>1</v>
      </c>
      <c r="F768">
        <v>175.472228</v>
      </c>
      <c r="G768" s="5">
        <v>3</v>
      </c>
      <c r="H768">
        <v>168.66061100000002</v>
      </c>
      <c r="I768" s="3">
        <v>4</v>
      </c>
      <c r="P768">
        <v>3</v>
      </c>
      <c r="Q768" t="str">
        <f t="shared" si="12"/>
        <v>134</v>
      </c>
    </row>
    <row r="769" spans="1:17" x14ac:dyDescent="0.25">
      <c r="A769">
        <v>859</v>
      </c>
      <c r="B769">
        <v>158.18712600000001</v>
      </c>
      <c r="C769" s="2">
        <v>1</v>
      </c>
      <c r="H769">
        <v>168.66061100000002</v>
      </c>
      <c r="I769" s="3">
        <v>4</v>
      </c>
      <c r="P769">
        <v>2</v>
      </c>
      <c r="Q769" t="str">
        <f t="shared" si="12"/>
        <v>14</v>
      </c>
    </row>
    <row r="770" spans="1:17" x14ac:dyDescent="0.25">
      <c r="A770">
        <v>860</v>
      </c>
      <c r="B770">
        <v>158.18712600000001</v>
      </c>
      <c r="C770" s="2">
        <v>1</v>
      </c>
      <c r="H770">
        <v>168.66061100000002</v>
      </c>
      <c r="I770" s="3">
        <v>4</v>
      </c>
      <c r="P770">
        <v>2</v>
      </c>
      <c r="Q770" t="str">
        <f t="shared" ref="Q770:Q833" si="13">CONCATENATE(C770,E770,G770,I770)</f>
        <v>14</v>
      </c>
    </row>
    <row r="771" spans="1:17" x14ac:dyDescent="0.25">
      <c r="A771">
        <v>861</v>
      </c>
      <c r="B771">
        <v>158.18712600000001</v>
      </c>
      <c r="C771" s="2">
        <v>1</v>
      </c>
      <c r="H771">
        <v>168.66061100000002</v>
      </c>
      <c r="I771" s="3">
        <v>4</v>
      </c>
      <c r="P771">
        <v>2</v>
      </c>
      <c r="Q771" t="str">
        <f t="shared" si="13"/>
        <v>14</v>
      </c>
    </row>
    <row r="772" spans="1:17" x14ac:dyDescent="0.25">
      <c r="A772">
        <v>862</v>
      </c>
      <c r="B772">
        <v>158.18712600000001</v>
      </c>
      <c r="C772" s="2">
        <v>1</v>
      </c>
      <c r="H772">
        <v>168.66061100000002</v>
      </c>
      <c r="I772" s="3">
        <v>4</v>
      </c>
      <c r="P772">
        <v>2</v>
      </c>
      <c r="Q772" t="str">
        <f t="shared" si="13"/>
        <v>14</v>
      </c>
    </row>
    <row r="773" spans="1:17" x14ac:dyDescent="0.25">
      <c r="A773">
        <v>863</v>
      </c>
      <c r="B773">
        <v>158.18712600000001</v>
      </c>
      <c r="C773" s="2">
        <v>1</v>
      </c>
      <c r="H773">
        <v>168.66061100000002</v>
      </c>
      <c r="I773" s="3">
        <v>4</v>
      </c>
      <c r="P773">
        <v>2</v>
      </c>
      <c r="Q773" t="str">
        <f t="shared" si="13"/>
        <v>14</v>
      </c>
    </row>
    <row r="774" spans="1:17" x14ac:dyDescent="0.25">
      <c r="A774">
        <v>864</v>
      </c>
      <c r="B774">
        <v>158.18712600000001</v>
      </c>
      <c r="C774" s="2">
        <v>1</v>
      </c>
      <c r="H774">
        <v>168.66061100000002</v>
      </c>
      <c r="I774" s="3">
        <v>4</v>
      </c>
      <c r="P774">
        <v>2</v>
      </c>
      <c r="Q774" t="str">
        <f t="shared" si="13"/>
        <v>14</v>
      </c>
    </row>
    <row r="775" spans="1:17" x14ac:dyDescent="0.25">
      <c r="A775">
        <v>865</v>
      </c>
      <c r="B775">
        <v>158.24303500000002</v>
      </c>
      <c r="C775" s="2">
        <v>1</v>
      </c>
      <c r="H775">
        <v>168.787024</v>
      </c>
      <c r="I775" s="3">
        <v>4</v>
      </c>
      <c r="P775">
        <v>2</v>
      </c>
      <c r="Q775" t="str">
        <f t="shared" si="13"/>
        <v>14</v>
      </c>
    </row>
    <row r="776" spans="1:17" x14ac:dyDescent="0.25">
      <c r="A776">
        <v>866</v>
      </c>
      <c r="D776">
        <v>151.27429800000002</v>
      </c>
      <c r="E776" s="4">
        <v>2</v>
      </c>
      <c r="P776">
        <v>1</v>
      </c>
      <c r="Q776" t="str">
        <f t="shared" si="13"/>
        <v>2</v>
      </c>
    </row>
    <row r="777" spans="1:17" x14ac:dyDescent="0.25">
      <c r="A777">
        <v>867</v>
      </c>
      <c r="D777">
        <v>151.38424800000001</v>
      </c>
      <c r="E777" s="4">
        <v>2</v>
      </c>
      <c r="P777">
        <v>1</v>
      </c>
      <c r="Q777" t="str">
        <f t="shared" si="13"/>
        <v>2</v>
      </c>
    </row>
    <row r="778" spans="1:17" x14ac:dyDescent="0.25">
      <c r="A778">
        <v>868</v>
      </c>
      <c r="D778">
        <v>151.38424800000001</v>
      </c>
      <c r="E778" s="4">
        <v>2</v>
      </c>
      <c r="P778">
        <v>1</v>
      </c>
      <c r="Q778" t="str">
        <f t="shared" si="13"/>
        <v>2</v>
      </c>
    </row>
    <row r="779" spans="1:17" x14ac:dyDescent="0.25">
      <c r="A779">
        <v>869</v>
      </c>
      <c r="D779">
        <v>151.38424800000001</v>
      </c>
      <c r="E779" s="4">
        <v>2</v>
      </c>
      <c r="F779">
        <v>158.58485300000001</v>
      </c>
      <c r="G779" s="5">
        <v>3</v>
      </c>
      <c r="P779">
        <v>2</v>
      </c>
      <c r="Q779" t="str">
        <f t="shared" si="13"/>
        <v>23</v>
      </c>
    </row>
    <row r="780" spans="1:17" x14ac:dyDescent="0.25">
      <c r="A780">
        <v>870</v>
      </c>
      <c r="D780">
        <v>151.38424800000001</v>
      </c>
      <c r="E780" s="4">
        <v>2</v>
      </c>
      <c r="F780">
        <v>158.480762</v>
      </c>
      <c r="G780" s="5">
        <v>3</v>
      </c>
      <c r="P780">
        <v>2</v>
      </c>
      <c r="Q780" t="str">
        <f t="shared" si="13"/>
        <v>23</v>
      </c>
    </row>
    <row r="781" spans="1:17" x14ac:dyDescent="0.25">
      <c r="A781">
        <v>871</v>
      </c>
      <c r="D781">
        <v>151.38424800000001</v>
      </c>
      <c r="E781" s="4">
        <v>2</v>
      </c>
      <c r="F781">
        <v>158.480762</v>
      </c>
      <c r="G781" s="5">
        <v>3</v>
      </c>
      <c r="P781">
        <v>2</v>
      </c>
      <c r="Q781" t="str">
        <f t="shared" si="13"/>
        <v>23</v>
      </c>
    </row>
    <row r="782" spans="1:17" x14ac:dyDescent="0.25">
      <c r="A782">
        <v>872</v>
      </c>
      <c r="D782">
        <v>151.38424800000001</v>
      </c>
      <c r="E782" s="4">
        <v>2</v>
      </c>
      <c r="F782">
        <v>158.480762</v>
      </c>
      <c r="G782" s="5">
        <v>3</v>
      </c>
      <c r="P782">
        <v>2</v>
      </c>
      <c r="Q782" t="str">
        <f t="shared" si="13"/>
        <v>23</v>
      </c>
    </row>
    <row r="783" spans="1:17" x14ac:dyDescent="0.25">
      <c r="A783">
        <v>873</v>
      </c>
      <c r="D783">
        <v>151.38424800000001</v>
      </c>
      <c r="E783" s="4">
        <v>2</v>
      </c>
      <c r="F783">
        <v>158.480762</v>
      </c>
      <c r="G783" s="5">
        <v>3</v>
      </c>
      <c r="P783">
        <v>2</v>
      </c>
      <c r="Q783" t="str">
        <f t="shared" si="13"/>
        <v>23</v>
      </c>
    </row>
    <row r="784" spans="1:17" x14ac:dyDescent="0.25">
      <c r="A784">
        <v>874</v>
      </c>
      <c r="D784">
        <v>151.38424800000001</v>
      </c>
      <c r="E784" s="4">
        <v>2</v>
      </c>
      <c r="F784">
        <v>158.480762</v>
      </c>
      <c r="G784" s="5">
        <v>3</v>
      </c>
      <c r="P784">
        <v>2</v>
      </c>
      <c r="Q784" t="str">
        <f t="shared" si="13"/>
        <v>23</v>
      </c>
    </row>
    <row r="785" spans="1:17" x14ac:dyDescent="0.25">
      <c r="A785">
        <v>875</v>
      </c>
      <c r="D785">
        <v>151.38424800000001</v>
      </c>
      <c r="E785" s="4">
        <v>2</v>
      </c>
      <c r="F785">
        <v>158.480762</v>
      </c>
      <c r="G785" s="5">
        <v>3</v>
      </c>
      <c r="P785">
        <v>2</v>
      </c>
      <c r="Q785" t="str">
        <f t="shared" si="13"/>
        <v>23</v>
      </c>
    </row>
    <row r="786" spans="1:17" x14ac:dyDescent="0.25">
      <c r="A786">
        <v>876</v>
      </c>
      <c r="D786">
        <v>151.38424800000001</v>
      </c>
      <c r="E786" s="4">
        <v>2</v>
      </c>
      <c r="F786">
        <v>158.480762</v>
      </c>
      <c r="G786" s="5">
        <v>3</v>
      </c>
      <c r="P786">
        <v>2</v>
      </c>
      <c r="Q786" t="str">
        <f t="shared" si="13"/>
        <v>23</v>
      </c>
    </row>
    <row r="787" spans="1:17" x14ac:dyDescent="0.25">
      <c r="A787">
        <v>877</v>
      </c>
      <c r="D787">
        <v>151.38424800000001</v>
      </c>
      <c r="E787" s="4">
        <v>2</v>
      </c>
      <c r="F787">
        <v>158.480762</v>
      </c>
      <c r="G787" s="5">
        <v>3</v>
      </c>
      <c r="P787">
        <v>2</v>
      </c>
      <c r="Q787" t="str">
        <f t="shared" si="13"/>
        <v>23</v>
      </c>
    </row>
    <row r="788" spans="1:17" x14ac:dyDescent="0.25">
      <c r="A788">
        <v>878</v>
      </c>
      <c r="D788">
        <v>151.38424800000001</v>
      </c>
      <c r="E788" s="4">
        <v>2</v>
      </c>
      <c r="F788">
        <v>158.480762</v>
      </c>
      <c r="G788" s="5">
        <v>3</v>
      </c>
      <c r="P788">
        <v>2</v>
      </c>
      <c r="Q788" t="str">
        <f t="shared" si="13"/>
        <v>23</v>
      </c>
    </row>
    <row r="789" spans="1:17" x14ac:dyDescent="0.25">
      <c r="A789">
        <v>879</v>
      </c>
      <c r="B789">
        <v>133.59984200000002</v>
      </c>
      <c r="C789" s="2">
        <v>1</v>
      </c>
      <c r="D789">
        <v>151.27429800000002</v>
      </c>
      <c r="E789" s="4">
        <v>2</v>
      </c>
      <c r="F789">
        <v>158.480762</v>
      </c>
      <c r="G789" s="5">
        <v>3</v>
      </c>
      <c r="P789">
        <v>3</v>
      </c>
      <c r="Q789" t="str">
        <f t="shared" si="13"/>
        <v>123</v>
      </c>
    </row>
    <row r="790" spans="1:17" x14ac:dyDescent="0.25">
      <c r="A790">
        <v>880</v>
      </c>
      <c r="B790">
        <v>133.570469</v>
      </c>
      <c r="C790" s="2">
        <v>1</v>
      </c>
      <c r="D790">
        <v>151.27429800000002</v>
      </c>
      <c r="E790" s="4">
        <v>2</v>
      </c>
      <c r="F790">
        <v>158.480762</v>
      </c>
      <c r="G790" s="5">
        <v>3</v>
      </c>
      <c r="P790">
        <v>3</v>
      </c>
      <c r="Q790" t="str">
        <f t="shared" si="13"/>
        <v>123</v>
      </c>
    </row>
    <row r="791" spans="1:17" x14ac:dyDescent="0.25">
      <c r="A791">
        <v>881</v>
      </c>
      <c r="B791">
        <v>133.570469</v>
      </c>
      <c r="C791" s="2">
        <v>1</v>
      </c>
      <c r="F791">
        <v>158.480762</v>
      </c>
      <c r="G791" s="5">
        <v>3</v>
      </c>
      <c r="P791">
        <v>2</v>
      </c>
      <c r="Q791" t="str">
        <f t="shared" si="13"/>
        <v>13</v>
      </c>
    </row>
    <row r="792" spans="1:17" x14ac:dyDescent="0.25">
      <c r="A792">
        <v>882</v>
      </c>
      <c r="B792">
        <v>133.570469</v>
      </c>
      <c r="C792" s="2">
        <v>1</v>
      </c>
      <c r="F792">
        <v>158.480762</v>
      </c>
      <c r="G792" s="5">
        <v>3</v>
      </c>
      <c r="P792">
        <v>2</v>
      </c>
      <c r="Q792" t="str">
        <f t="shared" si="13"/>
        <v>13</v>
      </c>
    </row>
    <row r="793" spans="1:17" x14ac:dyDescent="0.25">
      <c r="A793">
        <v>883</v>
      </c>
      <c r="B793">
        <v>133.570469</v>
      </c>
      <c r="C793" s="2">
        <v>1</v>
      </c>
      <c r="F793">
        <v>158.480762</v>
      </c>
      <c r="G793" s="5">
        <v>3</v>
      </c>
      <c r="H793">
        <v>152.172177</v>
      </c>
      <c r="I793" s="3">
        <v>4</v>
      </c>
      <c r="P793">
        <v>3</v>
      </c>
      <c r="Q793" t="str">
        <f t="shared" si="13"/>
        <v>134</v>
      </c>
    </row>
    <row r="794" spans="1:17" x14ac:dyDescent="0.25">
      <c r="A794">
        <v>884</v>
      </c>
      <c r="B794">
        <v>133.570469</v>
      </c>
      <c r="C794" s="2">
        <v>1</v>
      </c>
      <c r="F794">
        <v>158.480762</v>
      </c>
      <c r="G794" s="5">
        <v>3</v>
      </c>
      <c r="H794">
        <v>152.16727800000001</v>
      </c>
      <c r="I794" s="3">
        <v>4</v>
      </c>
      <c r="P794">
        <v>3</v>
      </c>
      <c r="Q794" t="str">
        <f t="shared" si="13"/>
        <v>134</v>
      </c>
    </row>
    <row r="795" spans="1:17" x14ac:dyDescent="0.25">
      <c r="A795">
        <v>885</v>
      </c>
      <c r="B795">
        <v>133.570469</v>
      </c>
      <c r="C795" s="2">
        <v>1</v>
      </c>
      <c r="F795">
        <v>158.58485300000001</v>
      </c>
      <c r="G795" s="5">
        <v>3</v>
      </c>
      <c r="H795">
        <v>152.16727800000001</v>
      </c>
      <c r="I795" s="3">
        <v>4</v>
      </c>
      <c r="P795">
        <v>3</v>
      </c>
      <c r="Q795" t="str">
        <f t="shared" si="13"/>
        <v>134</v>
      </c>
    </row>
    <row r="796" spans="1:17" x14ac:dyDescent="0.25">
      <c r="A796">
        <v>886</v>
      </c>
      <c r="B796">
        <v>133.570469</v>
      </c>
      <c r="C796" s="2">
        <v>1</v>
      </c>
      <c r="H796">
        <v>152.16727800000001</v>
      </c>
      <c r="I796" s="3">
        <v>4</v>
      </c>
      <c r="P796">
        <v>2</v>
      </c>
      <c r="Q796" t="str">
        <f t="shared" si="13"/>
        <v>14</v>
      </c>
    </row>
    <row r="797" spans="1:17" x14ac:dyDescent="0.25">
      <c r="A797">
        <v>887</v>
      </c>
      <c r="B797">
        <v>133.570469</v>
      </c>
      <c r="C797" s="2">
        <v>1</v>
      </c>
      <c r="H797">
        <v>152.16727800000001</v>
      </c>
      <c r="I797" s="3">
        <v>4</v>
      </c>
      <c r="P797">
        <v>2</v>
      </c>
      <c r="Q797" t="str">
        <f t="shared" si="13"/>
        <v>14</v>
      </c>
    </row>
    <row r="798" spans="1:17" x14ac:dyDescent="0.25">
      <c r="A798">
        <v>888</v>
      </c>
      <c r="B798">
        <v>133.570469</v>
      </c>
      <c r="C798" s="2">
        <v>1</v>
      </c>
      <c r="H798">
        <v>152.16727800000001</v>
      </c>
      <c r="I798" s="3">
        <v>4</v>
      </c>
      <c r="P798">
        <v>2</v>
      </c>
      <c r="Q798" t="str">
        <f t="shared" si="13"/>
        <v>14</v>
      </c>
    </row>
    <row r="799" spans="1:17" x14ac:dyDescent="0.25">
      <c r="A799">
        <v>889</v>
      </c>
      <c r="B799">
        <v>133.570469</v>
      </c>
      <c r="C799" s="2">
        <v>1</v>
      </c>
      <c r="H799">
        <v>152.16727800000001</v>
      </c>
      <c r="I799" s="3">
        <v>4</v>
      </c>
      <c r="P799">
        <v>2</v>
      </c>
      <c r="Q799" t="str">
        <f t="shared" si="13"/>
        <v>14</v>
      </c>
    </row>
    <row r="800" spans="1:17" x14ac:dyDescent="0.25">
      <c r="A800">
        <v>890</v>
      </c>
      <c r="B800">
        <v>133.570469</v>
      </c>
      <c r="C800" s="2">
        <v>1</v>
      </c>
      <c r="H800">
        <v>152.16727800000001</v>
      </c>
      <c r="I800" s="3">
        <v>4</v>
      </c>
      <c r="P800">
        <v>2</v>
      </c>
      <c r="Q800" t="str">
        <f t="shared" si="13"/>
        <v>14</v>
      </c>
    </row>
    <row r="801" spans="1:17" x14ac:dyDescent="0.25">
      <c r="A801">
        <v>891</v>
      </c>
      <c r="B801">
        <v>133.570469</v>
      </c>
      <c r="C801" s="2">
        <v>1</v>
      </c>
      <c r="H801">
        <v>152.16727800000001</v>
      </c>
      <c r="I801" s="3">
        <v>4</v>
      </c>
      <c r="P801">
        <v>2</v>
      </c>
      <c r="Q801" t="str">
        <f t="shared" si="13"/>
        <v>14</v>
      </c>
    </row>
    <row r="802" spans="1:17" x14ac:dyDescent="0.25">
      <c r="A802">
        <v>892</v>
      </c>
      <c r="B802">
        <v>133.59984200000002</v>
      </c>
      <c r="C802" s="2">
        <v>1</v>
      </c>
      <c r="H802">
        <v>152.16727800000001</v>
      </c>
      <c r="I802" s="3">
        <v>4</v>
      </c>
      <c r="P802">
        <v>2</v>
      </c>
      <c r="Q802" t="str">
        <f t="shared" si="13"/>
        <v>14</v>
      </c>
    </row>
    <row r="803" spans="1:17" x14ac:dyDescent="0.25">
      <c r="A803">
        <v>893</v>
      </c>
      <c r="H803">
        <v>152.16727800000001</v>
      </c>
      <c r="I803" s="3">
        <v>4</v>
      </c>
      <c r="P803">
        <v>1</v>
      </c>
      <c r="Q803" t="str">
        <f t="shared" si="13"/>
        <v>4</v>
      </c>
    </row>
    <row r="804" spans="1:17" x14ac:dyDescent="0.25">
      <c r="A804">
        <v>894</v>
      </c>
      <c r="D804">
        <v>123.78969600000001</v>
      </c>
      <c r="E804" s="4">
        <v>2</v>
      </c>
      <c r="H804">
        <v>152.16727800000001</v>
      </c>
      <c r="I804" s="3">
        <v>4</v>
      </c>
      <c r="P804">
        <v>2</v>
      </c>
      <c r="Q804" t="str">
        <f t="shared" si="13"/>
        <v>24</v>
      </c>
    </row>
    <row r="805" spans="1:17" x14ac:dyDescent="0.25">
      <c r="A805">
        <v>895</v>
      </c>
      <c r="D805">
        <v>123.73015600000001</v>
      </c>
      <c r="E805" s="4">
        <v>2</v>
      </c>
      <c r="H805">
        <v>152.16727800000001</v>
      </c>
      <c r="I805" s="3">
        <v>4</v>
      </c>
      <c r="P805">
        <v>2</v>
      </c>
      <c r="Q805" t="str">
        <f t="shared" si="13"/>
        <v>24</v>
      </c>
    </row>
    <row r="806" spans="1:17" x14ac:dyDescent="0.25">
      <c r="A806">
        <v>896</v>
      </c>
      <c r="D806">
        <v>123.73015600000001</v>
      </c>
      <c r="E806" s="4">
        <v>2</v>
      </c>
      <c r="H806">
        <v>152.16727800000001</v>
      </c>
      <c r="I806" s="3">
        <v>4</v>
      </c>
      <c r="P806">
        <v>2</v>
      </c>
      <c r="Q806" t="str">
        <f t="shared" si="13"/>
        <v>24</v>
      </c>
    </row>
    <row r="807" spans="1:17" x14ac:dyDescent="0.25">
      <c r="A807">
        <v>897</v>
      </c>
      <c r="D807">
        <v>123.73015600000001</v>
      </c>
      <c r="E807" s="4">
        <v>2</v>
      </c>
      <c r="H807">
        <v>152.16727800000001</v>
      </c>
      <c r="I807" s="3">
        <v>4</v>
      </c>
      <c r="P807">
        <v>2</v>
      </c>
      <c r="Q807" t="str">
        <f t="shared" si="13"/>
        <v>24</v>
      </c>
    </row>
    <row r="808" spans="1:17" x14ac:dyDescent="0.25">
      <c r="A808">
        <v>898</v>
      </c>
      <c r="D808">
        <v>123.73015600000001</v>
      </c>
      <c r="E808" s="4">
        <v>2</v>
      </c>
      <c r="H808">
        <v>152.172177</v>
      </c>
      <c r="I808" s="3">
        <v>4</v>
      </c>
      <c r="P808">
        <v>2</v>
      </c>
      <c r="Q808" t="str">
        <f t="shared" si="13"/>
        <v>24</v>
      </c>
    </row>
    <row r="809" spans="1:17" x14ac:dyDescent="0.25">
      <c r="A809">
        <v>899</v>
      </c>
      <c r="D809">
        <v>123.73015600000001</v>
      </c>
      <c r="E809" s="4">
        <v>2</v>
      </c>
      <c r="F809">
        <v>133.384953</v>
      </c>
      <c r="G809" s="5">
        <v>3</v>
      </c>
      <c r="P809">
        <v>2</v>
      </c>
      <c r="Q809" t="str">
        <f t="shared" si="13"/>
        <v>23</v>
      </c>
    </row>
    <row r="810" spans="1:17" x14ac:dyDescent="0.25">
      <c r="A810">
        <v>900</v>
      </c>
      <c r="D810">
        <v>123.73015600000001</v>
      </c>
      <c r="E810" s="4">
        <v>2</v>
      </c>
      <c r="F810">
        <v>133.320728</v>
      </c>
      <c r="G810" s="5">
        <v>3</v>
      </c>
      <c r="P810">
        <v>2</v>
      </c>
      <c r="Q810" t="str">
        <f t="shared" si="13"/>
        <v>23</v>
      </c>
    </row>
    <row r="811" spans="1:17" x14ac:dyDescent="0.25">
      <c r="A811">
        <v>901</v>
      </c>
      <c r="D811">
        <v>123.73015600000001</v>
      </c>
      <c r="E811" s="4">
        <v>2</v>
      </c>
      <c r="F811">
        <v>133.320728</v>
      </c>
      <c r="G811" s="5">
        <v>3</v>
      </c>
      <c r="P811">
        <v>2</v>
      </c>
      <c r="Q811" t="str">
        <f t="shared" si="13"/>
        <v>23</v>
      </c>
    </row>
    <row r="812" spans="1:17" x14ac:dyDescent="0.25">
      <c r="A812">
        <v>902</v>
      </c>
      <c r="D812">
        <v>123.73015600000001</v>
      </c>
      <c r="E812" s="4">
        <v>2</v>
      </c>
      <c r="F812">
        <v>133.320728</v>
      </c>
      <c r="G812" s="5">
        <v>3</v>
      </c>
      <c r="P812">
        <v>2</v>
      </c>
      <c r="Q812" t="str">
        <f t="shared" si="13"/>
        <v>23</v>
      </c>
    </row>
    <row r="813" spans="1:17" x14ac:dyDescent="0.25">
      <c r="A813">
        <v>903</v>
      </c>
      <c r="D813">
        <v>123.73015600000001</v>
      </c>
      <c r="E813" s="4">
        <v>2</v>
      </c>
      <c r="F813">
        <v>133.320728</v>
      </c>
      <c r="G813" s="5">
        <v>3</v>
      </c>
      <c r="P813">
        <v>2</v>
      </c>
      <c r="Q813" t="str">
        <f t="shared" si="13"/>
        <v>23</v>
      </c>
    </row>
    <row r="814" spans="1:17" x14ac:dyDescent="0.25">
      <c r="A814">
        <v>904</v>
      </c>
      <c r="D814">
        <v>123.73015600000001</v>
      </c>
      <c r="E814" s="4">
        <v>2</v>
      </c>
      <c r="F814">
        <v>133.320728</v>
      </c>
      <c r="G814" s="5">
        <v>3</v>
      </c>
      <c r="P814">
        <v>2</v>
      </c>
      <c r="Q814" t="str">
        <f t="shared" si="13"/>
        <v>23</v>
      </c>
    </row>
    <row r="815" spans="1:17" x14ac:dyDescent="0.25">
      <c r="A815">
        <v>905</v>
      </c>
      <c r="D815">
        <v>123.73015600000001</v>
      </c>
      <c r="E815" s="4">
        <v>2</v>
      </c>
      <c r="F815">
        <v>133.320728</v>
      </c>
      <c r="G815" s="5">
        <v>3</v>
      </c>
      <c r="P815">
        <v>2</v>
      </c>
      <c r="Q815" t="str">
        <f t="shared" si="13"/>
        <v>23</v>
      </c>
    </row>
    <row r="816" spans="1:17" x14ac:dyDescent="0.25">
      <c r="A816">
        <v>906</v>
      </c>
      <c r="D816">
        <v>123.78969600000001</v>
      </c>
      <c r="E816" s="4">
        <v>2</v>
      </c>
      <c r="F816">
        <v>133.320728</v>
      </c>
      <c r="G816" s="5">
        <v>3</v>
      </c>
      <c r="P816">
        <v>2</v>
      </c>
      <c r="Q816" t="str">
        <f t="shared" si="13"/>
        <v>23</v>
      </c>
    </row>
    <row r="817" spans="1:17" x14ac:dyDescent="0.25">
      <c r="A817">
        <v>907</v>
      </c>
      <c r="F817">
        <v>133.320728</v>
      </c>
      <c r="G817" s="5">
        <v>3</v>
      </c>
      <c r="P817">
        <v>1</v>
      </c>
      <c r="Q817" t="str">
        <f t="shared" si="13"/>
        <v>3</v>
      </c>
    </row>
    <row r="818" spans="1:17" x14ac:dyDescent="0.25">
      <c r="A818">
        <v>908</v>
      </c>
      <c r="B818">
        <v>113.28912400000002</v>
      </c>
      <c r="C818" s="2">
        <v>1</v>
      </c>
      <c r="F818">
        <v>133.320728</v>
      </c>
      <c r="G818" s="5">
        <v>3</v>
      </c>
      <c r="P818">
        <v>2</v>
      </c>
      <c r="Q818" t="str">
        <f t="shared" si="13"/>
        <v>13</v>
      </c>
    </row>
    <row r="819" spans="1:17" x14ac:dyDescent="0.25">
      <c r="A819">
        <v>909</v>
      </c>
      <c r="B819">
        <v>113.24051700000001</v>
      </c>
      <c r="C819" s="2">
        <v>1</v>
      </c>
      <c r="F819">
        <v>133.320728</v>
      </c>
      <c r="G819" s="5">
        <v>3</v>
      </c>
      <c r="P819">
        <v>2</v>
      </c>
      <c r="Q819" t="str">
        <f t="shared" si="13"/>
        <v>13</v>
      </c>
    </row>
    <row r="820" spans="1:17" x14ac:dyDescent="0.25">
      <c r="A820">
        <v>910</v>
      </c>
      <c r="B820">
        <v>113.24051700000001</v>
      </c>
      <c r="C820" s="2">
        <v>1</v>
      </c>
      <c r="F820">
        <v>133.320728</v>
      </c>
      <c r="G820" s="5">
        <v>3</v>
      </c>
      <c r="P820">
        <v>2</v>
      </c>
      <c r="Q820" t="str">
        <f t="shared" si="13"/>
        <v>13</v>
      </c>
    </row>
    <row r="821" spans="1:17" x14ac:dyDescent="0.25">
      <c r="A821">
        <v>911</v>
      </c>
      <c r="B821">
        <v>113.24051700000001</v>
      </c>
      <c r="C821" s="2">
        <v>1</v>
      </c>
      <c r="F821">
        <v>133.320728</v>
      </c>
      <c r="G821" s="5">
        <v>3</v>
      </c>
      <c r="H821">
        <v>124.63773</v>
      </c>
      <c r="I821" s="3">
        <v>4</v>
      </c>
      <c r="P821">
        <v>3</v>
      </c>
      <c r="Q821" t="str">
        <f t="shared" si="13"/>
        <v>134</v>
      </c>
    </row>
    <row r="822" spans="1:17" x14ac:dyDescent="0.25">
      <c r="A822">
        <v>912</v>
      </c>
      <c r="B822">
        <v>113.24051700000001</v>
      </c>
      <c r="C822" s="2">
        <v>1</v>
      </c>
      <c r="F822">
        <v>133.384953</v>
      </c>
      <c r="G822" s="5">
        <v>3</v>
      </c>
      <c r="H822">
        <v>124.429489</v>
      </c>
      <c r="I822" s="3">
        <v>4</v>
      </c>
      <c r="P822">
        <v>3</v>
      </c>
      <c r="Q822" t="str">
        <f t="shared" si="13"/>
        <v>134</v>
      </c>
    </row>
    <row r="823" spans="1:17" x14ac:dyDescent="0.25">
      <c r="A823">
        <v>913</v>
      </c>
      <c r="B823">
        <v>113.24051700000001</v>
      </c>
      <c r="C823" s="2">
        <v>1</v>
      </c>
      <c r="F823">
        <v>133.384953</v>
      </c>
      <c r="G823" s="5">
        <v>3</v>
      </c>
      <c r="H823">
        <v>124.429489</v>
      </c>
      <c r="I823" s="3">
        <v>4</v>
      </c>
      <c r="P823">
        <v>3</v>
      </c>
      <c r="Q823" t="str">
        <f t="shared" si="13"/>
        <v>134</v>
      </c>
    </row>
    <row r="824" spans="1:17" x14ac:dyDescent="0.25">
      <c r="A824">
        <v>914</v>
      </c>
      <c r="B824">
        <v>113.24051700000001</v>
      </c>
      <c r="C824" s="2">
        <v>1</v>
      </c>
      <c r="H824">
        <v>124.429489</v>
      </c>
      <c r="I824" s="3">
        <v>4</v>
      </c>
      <c r="P824">
        <v>2</v>
      </c>
      <c r="Q824" t="str">
        <f t="shared" si="13"/>
        <v>14</v>
      </c>
    </row>
    <row r="825" spans="1:17" x14ac:dyDescent="0.25">
      <c r="A825">
        <v>915</v>
      </c>
      <c r="B825">
        <v>113.24051700000001</v>
      </c>
      <c r="C825" s="2">
        <v>1</v>
      </c>
      <c r="H825">
        <v>124.429489</v>
      </c>
      <c r="I825" s="3">
        <v>4</v>
      </c>
      <c r="P825">
        <v>2</v>
      </c>
      <c r="Q825" t="str">
        <f t="shared" si="13"/>
        <v>14</v>
      </c>
    </row>
    <row r="826" spans="1:17" x14ac:dyDescent="0.25">
      <c r="A826">
        <v>916</v>
      </c>
      <c r="B826">
        <v>113.24051700000001</v>
      </c>
      <c r="C826" s="2">
        <v>1</v>
      </c>
      <c r="H826">
        <v>124.429489</v>
      </c>
      <c r="I826" s="3">
        <v>4</v>
      </c>
      <c r="P826">
        <v>2</v>
      </c>
      <c r="Q826" t="str">
        <f t="shared" si="13"/>
        <v>14</v>
      </c>
    </row>
    <row r="827" spans="1:17" x14ac:dyDescent="0.25">
      <c r="A827">
        <v>917</v>
      </c>
      <c r="B827">
        <v>113.24051700000001</v>
      </c>
      <c r="C827" s="2">
        <v>1</v>
      </c>
      <c r="H827">
        <v>124.429489</v>
      </c>
      <c r="I827" s="3">
        <v>4</v>
      </c>
      <c r="P827">
        <v>2</v>
      </c>
      <c r="Q827" t="str">
        <f t="shared" si="13"/>
        <v>14</v>
      </c>
    </row>
    <row r="828" spans="1:17" x14ac:dyDescent="0.25">
      <c r="A828">
        <v>918</v>
      </c>
      <c r="B828">
        <v>113.24051700000001</v>
      </c>
      <c r="C828" s="2">
        <v>1</v>
      </c>
      <c r="H828">
        <v>124.429489</v>
      </c>
      <c r="I828" s="3">
        <v>4</v>
      </c>
      <c r="P828">
        <v>2</v>
      </c>
      <c r="Q828" t="str">
        <f t="shared" si="13"/>
        <v>14</v>
      </c>
    </row>
    <row r="829" spans="1:17" x14ac:dyDescent="0.25">
      <c r="A829">
        <v>919</v>
      </c>
      <c r="B829">
        <v>113.24051700000001</v>
      </c>
      <c r="C829" s="2">
        <v>1</v>
      </c>
      <c r="H829">
        <v>124.429489</v>
      </c>
      <c r="I829" s="3">
        <v>4</v>
      </c>
      <c r="P829">
        <v>2</v>
      </c>
      <c r="Q829" t="str">
        <f t="shared" si="13"/>
        <v>14</v>
      </c>
    </row>
    <row r="830" spans="1:17" x14ac:dyDescent="0.25">
      <c r="A830">
        <v>920</v>
      </c>
      <c r="B830">
        <v>113.28912400000002</v>
      </c>
      <c r="C830" s="2">
        <v>1</v>
      </c>
      <c r="H830">
        <v>124.429489</v>
      </c>
      <c r="I830" s="3">
        <v>4</v>
      </c>
      <c r="P830">
        <v>2</v>
      </c>
      <c r="Q830" t="str">
        <f t="shared" si="13"/>
        <v>14</v>
      </c>
    </row>
    <row r="831" spans="1:17" x14ac:dyDescent="0.25">
      <c r="A831">
        <v>921</v>
      </c>
      <c r="B831">
        <v>113.28912400000002</v>
      </c>
      <c r="C831" s="2">
        <v>1</v>
      </c>
      <c r="H831">
        <v>124.429489</v>
      </c>
      <c r="I831" s="3">
        <v>4</v>
      </c>
      <c r="P831">
        <v>2</v>
      </c>
      <c r="Q831" t="str">
        <f t="shared" si="13"/>
        <v>14</v>
      </c>
    </row>
    <row r="832" spans="1:17" x14ac:dyDescent="0.25">
      <c r="A832">
        <v>922</v>
      </c>
      <c r="D832">
        <v>101.79381600000001</v>
      </c>
      <c r="E832" s="4">
        <v>2</v>
      </c>
      <c r="H832">
        <v>124.429489</v>
      </c>
      <c r="I832" s="3">
        <v>4</v>
      </c>
      <c r="P832">
        <v>2</v>
      </c>
      <c r="Q832" t="str">
        <f t="shared" si="13"/>
        <v>24</v>
      </c>
    </row>
    <row r="833" spans="1:17" x14ac:dyDescent="0.25">
      <c r="A833">
        <v>923</v>
      </c>
      <c r="D833">
        <v>101.751858</v>
      </c>
      <c r="E833" s="4">
        <v>2</v>
      </c>
      <c r="H833">
        <v>124.429489</v>
      </c>
      <c r="I833" s="3">
        <v>4</v>
      </c>
      <c r="P833">
        <v>2</v>
      </c>
      <c r="Q833" t="str">
        <f t="shared" si="13"/>
        <v>24</v>
      </c>
    </row>
    <row r="834" spans="1:17" x14ac:dyDescent="0.25">
      <c r="A834">
        <v>924</v>
      </c>
      <c r="D834">
        <v>101.751858</v>
      </c>
      <c r="E834" s="4">
        <v>2</v>
      </c>
      <c r="H834">
        <v>124.63773</v>
      </c>
      <c r="I834" s="3">
        <v>4</v>
      </c>
      <c r="P834">
        <v>2</v>
      </c>
      <c r="Q834" t="str">
        <f t="shared" ref="Q834:Q897" si="14">CONCATENATE(C834,E834,G834,I834)</f>
        <v>24</v>
      </c>
    </row>
    <row r="835" spans="1:17" x14ac:dyDescent="0.25">
      <c r="A835">
        <v>925</v>
      </c>
      <c r="D835">
        <v>101.751858</v>
      </c>
      <c r="E835" s="4">
        <v>2</v>
      </c>
      <c r="P835">
        <v>1</v>
      </c>
      <c r="Q835" t="str">
        <f t="shared" si="14"/>
        <v>2</v>
      </c>
    </row>
    <row r="836" spans="1:17" x14ac:dyDescent="0.25">
      <c r="A836">
        <v>926</v>
      </c>
      <c r="D836">
        <v>101.751858</v>
      </c>
      <c r="E836" s="4">
        <v>2</v>
      </c>
      <c r="P836">
        <v>1</v>
      </c>
      <c r="Q836" t="str">
        <f t="shared" si="14"/>
        <v>2</v>
      </c>
    </row>
    <row r="837" spans="1:17" x14ac:dyDescent="0.25">
      <c r="A837">
        <v>927</v>
      </c>
      <c r="D837">
        <v>101.751858</v>
      </c>
      <c r="E837" s="4">
        <v>2</v>
      </c>
      <c r="F837">
        <v>112.63190800000001</v>
      </c>
      <c r="G837" s="5">
        <v>3</v>
      </c>
      <c r="P837">
        <v>2</v>
      </c>
      <c r="Q837" t="str">
        <f t="shared" si="14"/>
        <v>23</v>
      </c>
    </row>
    <row r="838" spans="1:17" x14ac:dyDescent="0.25">
      <c r="A838">
        <v>928</v>
      </c>
      <c r="D838">
        <v>101.751858</v>
      </c>
      <c r="E838" s="4">
        <v>2</v>
      </c>
      <c r="F838">
        <v>112.49123800000001</v>
      </c>
      <c r="G838" s="5">
        <v>3</v>
      </c>
      <c r="P838">
        <v>2</v>
      </c>
      <c r="Q838" t="str">
        <f t="shared" si="14"/>
        <v>23</v>
      </c>
    </row>
    <row r="839" spans="1:17" x14ac:dyDescent="0.25">
      <c r="A839">
        <v>929</v>
      </c>
      <c r="D839">
        <v>101.751858</v>
      </c>
      <c r="E839" s="4">
        <v>2</v>
      </c>
      <c r="F839">
        <v>112.49123800000001</v>
      </c>
      <c r="G839" s="5">
        <v>3</v>
      </c>
      <c r="P839">
        <v>2</v>
      </c>
      <c r="Q839" t="str">
        <f t="shared" si="14"/>
        <v>23</v>
      </c>
    </row>
    <row r="840" spans="1:17" x14ac:dyDescent="0.25">
      <c r="A840">
        <v>930</v>
      </c>
      <c r="D840">
        <v>101.751858</v>
      </c>
      <c r="E840" s="4">
        <v>2</v>
      </c>
      <c r="F840">
        <v>112.49123800000001</v>
      </c>
      <c r="G840" s="5">
        <v>3</v>
      </c>
      <c r="P840">
        <v>2</v>
      </c>
      <c r="Q840" t="str">
        <f t="shared" si="14"/>
        <v>23</v>
      </c>
    </row>
    <row r="841" spans="1:17" x14ac:dyDescent="0.25">
      <c r="A841">
        <v>931</v>
      </c>
      <c r="D841">
        <v>101.751858</v>
      </c>
      <c r="E841" s="4">
        <v>2</v>
      </c>
      <c r="F841">
        <v>112.49123800000001</v>
      </c>
      <c r="G841" s="5">
        <v>3</v>
      </c>
      <c r="P841">
        <v>2</v>
      </c>
      <c r="Q841" t="str">
        <f t="shared" si="14"/>
        <v>23</v>
      </c>
    </row>
    <row r="842" spans="1:17" x14ac:dyDescent="0.25">
      <c r="A842">
        <v>932</v>
      </c>
      <c r="D842">
        <v>101.751858</v>
      </c>
      <c r="E842" s="4">
        <v>2</v>
      </c>
      <c r="F842">
        <v>112.49123800000001</v>
      </c>
      <c r="G842" s="5">
        <v>3</v>
      </c>
      <c r="P842">
        <v>2</v>
      </c>
      <c r="Q842" t="str">
        <f t="shared" si="14"/>
        <v>23</v>
      </c>
    </row>
    <row r="843" spans="1:17" x14ac:dyDescent="0.25">
      <c r="A843">
        <v>933</v>
      </c>
      <c r="D843">
        <v>101.751858</v>
      </c>
      <c r="E843" s="4">
        <v>2</v>
      </c>
      <c r="F843">
        <v>112.49123800000001</v>
      </c>
      <c r="G843" s="5">
        <v>3</v>
      </c>
      <c r="P843">
        <v>2</v>
      </c>
      <c r="Q843" t="str">
        <f t="shared" si="14"/>
        <v>23</v>
      </c>
    </row>
    <row r="844" spans="1:17" x14ac:dyDescent="0.25">
      <c r="A844">
        <v>934</v>
      </c>
      <c r="D844">
        <v>101.79381600000001</v>
      </c>
      <c r="E844" s="4">
        <v>2</v>
      </c>
      <c r="F844">
        <v>112.49123800000001</v>
      </c>
      <c r="G844" s="5">
        <v>3</v>
      </c>
      <c r="P844">
        <v>2</v>
      </c>
      <c r="Q844" t="str">
        <f t="shared" si="14"/>
        <v>23</v>
      </c>
    </row>
    <row r="845" spans="1:17" x14ac:dyDescent="0.25">
      <c r="A845">
        <v>935</v>
      </c>
      <c r="F845">
        <v>112.49123800000001</v>
      </c>
      <c r="G845" s="5">
        <v>3</v>
      </c>
      <c r="P845">
        <v>1</v>
      </c>
      <c r="Q845" t="str">
        <f t="shared" si="14"/>
        <v>3</v>
      </c>
    </row>
    <row r="846" spans="1:17" x14ac:dyDescent="0.25">
      <c r="A846">
        <v>936</v>
      </c>
      <c r="B846">
        <v>91.146599000000009</v>
      </c>
      <c r="C846" s="2">
        <v>1</v>
      </c>
      <c r="F846">
        <v>112.49123800000001</v>
      </c>
      <c r="G846" s="5">
        <v>3</v>
      </c>
      <c r="P846">
        <v>2</v>
      </c>
      <c r="Q846" t="str">
        <f t="shared" si="14"/>
        <v>13</v>
      </c>
    </row>
    <row r="847" spans="1:17" x14ac:dyDescent="0.25">
      <c r="A847">
        <v>937</v>
      </c>
      <c r="B847">
        <v>91.112320000000011</v>
      </c>
      <c r="C847" s="2">
        <v>1</v>
      </c>
      <c r="F847">
        <v>112.49123800000001</v>
      </c>
      <c r="G847" s="5">
        <v>3</v>
      </c>
      <c r="P847">
        <v>2</v>
      </c>
      <c r="Q847" t="str">
        <f t="shared" si="14"/>
        <v>13</v>
      </c>
    </row>
    <row r="848" spans="1:17" x14ac:dyDescent="0.25">
      <c r="A848">
        <v>938</v>
      </c>
      <c r="B848">
        <v>91.112320000000011</v>
      </c>
      <c r="C848" s="2">
        <v>1</v>
      </c>
      <c r="F848">
        <v>112.49123800000001</v>
      </c>
      <c r="G848" s="5">
        <v>3</v>
      </c>
      <c r="P848">
        <v>2</v>
      </c>
      <c r="Q848" t="str">
        <f t="shared" si="14"/>
        <v>13</v>
      </c>
    </row>
    <row r="849" spans="1:17" x14ac:dyDescent="0.25">
      <c r="A849">
        <v>939</v>
      </c>
      <c r="B849">
        <v>91.112320000000011</v>
      </c>
      <c r="C849" s="2">
        <v>1</v>
      </c>
      <c r="F849">
        <v>112.49123800000001</v>
      </c>
      <c r="G849" s="5">
        <v>3</v>
      </c>
      <c r="H849">
        <v>102.246082</v>
      </c>
      <c r="I849" s="3">
        <v>4</v>
      </c>
      <c r="P849">
        <v>3</v>
      </c>
      <c r="Q849" t="str">
        <f t="shared" si="14"/>
        <v>134</v>
      </c>
    </row>
    <row r="850" spans="1:17" x14ac:dyDescent="0.25">
      <c r="A850">
        <v>940</v>
      </c>
      <c r="B850">
        <v>91.112320000000011</v>
      </c>
      <c r="C850" s="2">
        <v>1</v>
      </c>
      <c r="F850">
        <v>112.49123800000001</v>
      </c>
      <c r="G850" s="5">
        <v>3</v>
      </c>
      <c r="H850">
        <v>102.246082</v>
      </c>
      <c r="I850" s="3">
        <v>4</v>
      </c>
      <c r="P850">
        <v>3</v>
      </c>
      <c r="Q850" t="str">
        <f t="shared" si="14"/>
        <v>134</v>
      </c>
    </row>
    <row r="851" spans="1:17" x14ac:dyDescent="0.25">
      <c r="A851">
        <v>941</v>
      </c>
      <c r="B851">
        <v>91.112320000000011</v>
      </c>
      <c r="C851" s="2">
        <v>1</v>
      </c>
      <c r="F851">
        <v>112.63190800000001</v>
      </c>
      <c r="G851" s="5">
        <v>3</v>
      </c>
      <c r="H851">
        <v>102.051548</v>
      </c>
      <c r="I851" s="3">
        <v>4</v>
      </c>
      <c r="P851">
        <v>3</v>
      </c>
      <c r="Q851" t="str">
        <f t="shared" si="14"/>
        <v>134</v>
      </c>
    </row>
    <row r="852" spans="1:17" x14ac:dyDescent="0.25">
      <c r="A852">
        <v>942</v>
      </c>
      <c r="B852">
        <v>91.112320000000011</v>
      </c>
      <c r="C852" s="2">
        <v>1</v>
      </c>
      <c r="H852">
        <v>102.051548</v>
      </c>
      <c r="I852" s="3">
        <v>4</v>
      </c>
      <c r="P852">
        <v>2</v>
      </c>
      <c r="Q852" t="str">
        <f t="shared" si="14"/>
        <v>14</v>
      </c>
    </row>
    <row r="853" spans="1:17" x14ac:dyDescent="0.25">
      <c r="A853">
        <v>943</v>
      </c>
      <c r="B853">
        <v>91.112320000000011</v>
      </c>
      <c r="C853" s="2">
        <v>1</v>
      </c>
      <c r="H853">
        <v>102.051548</v>
      </c>
      <c r="I853" s="3">
        <v>4</v>
      </c>
      <c r="P853">
        <v>2</v>
      </c>
      <c r="Q853" t="str">
        <f t="shared" si="14"/>
        <v>14</v>
      </c>
    </row>
    <row r="854" spans="1:17" x14ac:dyDescent="0.25">
      <c r="A854">
        <v>944</v>
      </c>
      <c r="B854">
        <v>91.112320000000011</v>
      </c>
      <c r="C854" s="2">
        <v>1</v>
      </c>
      <c r="H854">
        <v>102.051548</v>
      </c>
      <c r="I854" s="3">
        <v>4</v>
      </c>
      <c r="P854">
        <v>2</v>
      </c>
      <c r="Q854" t="str">
        <f t="shared" si="14"/>
        <v>14</v>
      </c>
    </row>
    <row r="855" spans="1:17" x14ac:dyDescent="0.25">
      <c r="A855">
        <v>945</v>
      </c>
      <c r="B855">
        <v>91.112320000000011</v>
      </c>
      <c r="C855" s="2">
        <v>1</v>
      </c>
      <c r="H855">
        <v>102.051548</v>
      </c>
      <c r="I855" s="3">
        <v>4</v>
      </c>
      <c r="P855">
        <v>2</v>
      </c>
      <c r="Q855" t="str">
        <f t="shared" si="14"/>
        <v>14</v>
      </c>
    </row>
    <row r="856" spans="1:17" x14ac:dyDescent="0.25">
      <c r="A856">
        <v>946</v>
      </c>
      <c r="B856">
        <v>91.112320000000011</v>
      </c>
      <c r="C856" s="2">
        <v>1</v>
      </c>
      <c r="H856">
        <v>102.051548</v>
      </c>
      <c r="I856" s="3">
        <v>4</v>
      </c>
      <c r="P856">
        <v>2</v>
      </c>
      <c r="Q856" t="str">
        <f t="shared" si="14"/>
        <v>14</v>
      </c>
    </row>
    <row r="857" spans="1:17" x14ac:dyDescent="0.25">
      <c r="A857">
        <v>947</v>
      </c>
      <c r="B857">
        <v>91.112320000000011</v>
      </c>
      <c r="C857" s="2">
        <v>1</v>
      </c>
      <c r="H857">
        <v>102.051548</v>
      </c>
      <c r="I857" s="3">
        <v>4</v>
      </c>
      <c r="P857">
        <v>2</v>
      </c>
      <c r="Q857" t="str">
        <f t="shared" si="14"/>
        <v>14</v>
      </c>
    </row>
    <row r="858" spans="1:17" x14ac:dyDescent="0.25">
      <c r="A858">
        <v>948</v>
      </c>
      <c r="B858">
        <v>91.146599000000009</v>
      </c>
      <c r="C858" s="2">
        <v>1</v>
      </c>
      <c r="H858">
        <v>102.051548</v>
      </c>
      <c r="I858" s="3">
        <v>4</v>
      </c>
      <c r="P858">
        <v>2</v>
      </c>
      <c r="Q858" t="str">
        <f t="shared" si="14"/>
        <v>14</v>
      </c>
    </row>
    <row r="859" spans="1:17" x14ac:dyDescent="0.25">
      <c r="A859">
        <v>949</v>
      </c>
      <c r="H859">
        <v>102.051548</v>
      </c>
      <c r="I859" s="3">
        <v>4</v>
      </c>
      <c r="P859">
        <v>1</v>
      </c>
      <c r="Q859" t="str">
        <f t="shared" si="14"/>
        <v>4</v>
      </c>
    </row>
    <row r="860" spans="1:17" x14ac:dyDescent="0.25">
      <c r="A860">
        <v>950</v>
      </c>
      <c r="D860">
        <v>81.623144000000011</v>
      </c>
      <c r="E860" s="4">
        <v>2</v>
      </c>
      <c r="H860">
        <v>102.051548</v>
      </c>
      <c r="I860" s="3">
        <v>4</v>
      </c>
      <c r="P860">
        <v>2</v>
      </c>
      <c r="Q860" t="str">
        <f t="shared" si="14"/>
        <v>24</v>
      </c>
    </row>
    <row r="861" spans="1:17" x14ac:dyDescent="0.25">
      <c r="A861">
        <v>951</v>
      </c>
      <c r="D861">
        <v>81.571753999999999</v>
      </c>
      <c r="E861" s="4">
        <v>2</v>
      </c>
      <c r="H861">
        <v>102.051548</v>
      </c>
      <c r="I861" s="3">
        <v>4</v>
      </c>
      <c r="P861">
        <v>2</v>
      </c>
      <c r="Q861" t="str">
        <f t="shared" si="14"/>
        <v>24</v>
      </c>
    </row>
    <row r="862" spans="1:17" x14ac:dyDescent="0.25">
      <c r="A862">
        <v>952</v>
      </c>
      <c r="D862">
        <v>81.571753999999999</v>
      </c>
      <c r="E862" s="4">
        <v>2</v>
      </c>
      <c r="H862">
        <v>102.246082</v>
      </c>
      <c r="I862" s="3">
        <v>4</v>
      </c>
      <c r="P862">
        <v>2</v>
      </c>
      <c r="Q862" t="str">
        <f t="shared" si="14"/>
        <v>24</v>
      </c>
    </row>
    <row r="863" spans="1:17" x14ac:dyDescent="0.25">
      <c r="A863">
        <v>953</v>
      </c>
      <c r="D863">
        <v>81.571753999999999</v>
      </c>
      <c r="E863" s="4">
        <v>2</v>
      </c>
      <c r="P863">
        <v>1</v>
      </c>
      <c r="Q863" t="str">
        <f t="shared" si="14"/>
        <v>2</v>
      </c>
    </row>
    <row r="864" spans="1:17" x14ac:dyDescent="0.25">
      <c r="A864">
        <v>954</v>
      </c>
      <c r="D864">
        <v>81.571753999999999</v>
      </c>
      <c r="E864" s="4">
        <v>2</v>
      </c>
      <c r="P864">
        <v>1</v>
      </c>
      <c r="Q864" t="str">
        <f t="shared" si="14"/>
        <v>2</v>
      </c>
    </row>
    <row r="865" spans="1:17" x14ac:dyDescent="0.25">
      <c r="A865">
        <v>955</v>
      </c>
      <c r="D865">
        <v>81.571753999999999</v>
      </c>
      <c r="E865" s="4">
        <v>2</v>
      </c>
      <c r="F865">
        <v>90.352062000000004</v>
      </c>
      <c r="G865" s="5">
        <v>3</v>
      </c>
      <c r="P865">
        <v>2</v>
      </c>
      <c r="Q865" t="str">
        <f t="shared" si="14"/>
        <v>23</v>
      </c>
    </row>
    <row r="866" spans="1:17" x14ac:dyDescent="0.25">
      <c r="A866">
        <v>956</v>
      </c>
      <c r="D866">
        <v>81.571753999999999</v>
      </c>
      <c r="E866" s="4">
        <v>2</v>
      </c>
      <c r="F866">
        <v>90.26319500000001</v>
      </c>
      <c r="G866" s="5">
        <v>3</v>
      </c>
      <c r="P866">
        <v>2</v>
      </c>
      <c r="Q866" t="str">
        <f t="shared" si="14"/>
        <v>23</v>
      </c>
    </row>
    <row r="867" spans="1:17" x14ac:dyDescent="0.25">
      <c r="A867">
        <v>957</v>
      </c>
      <c r="D867">
        <v>81.571753999999999</v>
      </c>
      <c r="E867" s="4">
        <v>2</v>
      </c>
      <c r="F867">
        <v>90.26319500000001</v>
      </c>
      <c r="G867" s="5">
        <v>3</v>
      </c>
      <c r="P867">
        <v>2</v>
      </c>
      <c r="Q867" t="str">
        <f t="shared" si="14"/>
        <v>23</v>
      </c>
    </row>
    <row r="868" spans="1:17" x14ac:dyDescent="0.25">
      <c r="A868">
        <v>958</v>
      </c>
      <c r="D868">
        <v>81.571753999999999</v>
      </c>
      <c r="E868" s="4">
        <v>2</v>
      </c>
      <c r="F868">
        <v>90.26319500000001</v>
      </c>
      <c r="G868" s="5">
        <v>3</v>
      </c>
      <c r="P868">
        <v>2</v>
      </c>
      <c r="Q868" t="str">
        <f t="shared" si="14"/>
        <v>23</v>
      </c>
    </row>
    <row r="869" spans="1:17" x14ac:dyDescent="0.25">
      <c r="A869">
        <v>959</v>
      </c>
      <c r="D869">
        <v>81.571753999999999</v>
      </c>
      <c r="E869" s="4">
        <v>2</v>
      </c>
      <c r="F869">
        <v>90.26319500000001</v>
      </c>
      <c r="G869" s="5">
        <v>3</v>
      </c>
      <c r="P869">
        <v>2</v>
      </c>
      <c r="Q869" t="str">
        <f t="shared" si="14"/>
        <v>23</v>
      </c>
    </row>
    <row r="870" spans="1:17" x14ac:dyDescent="0.25">
      <c r="A870">
        <v>960</v>
      </c>
      <c r="D870">
        <v>81.571753999999999</v>
      </c>
      <c r="E870" s="4">
        <v>2</v>
      </c>
      <c r="F870">
        <v>90.26319500000001</v>
      </c>
      <c r="G870" s="5">
        <v>3</v>
      </c>
      <c r="P870">
        <v>2</v>
      </c>
      <c r="Q870" t="str">
        <f t="shared" si="14"/>
        <v>23</v>
      </c>
    </row>
    <row r="871" spans="1:17" x14ac:dyDescent="0.25">
      <c r="A871">
        <v>961</v>
      </c>
      <c r="D871">
        <v>81.571753999999999</v>
      </c>
      <c r="E871" s="4">
        <v>2</v>
      </c>
      <c r="F871">
        <v>90.26319500000001</v>
      </c>
      <c r="G871" s="5">
        <v>3</v>
      </c>
      <c r="P871">
        <v>2</v>
      </c>
      <c r="Q871" t="str">
        <f t="shared" si="14"/>
        <v>23</v>
      </c>
    </row>
    <row r="872" spans="1:17" x14ac:dyDescent="0.25">
      <c r="A872">
        <v>962</v>
      </c>
      <c r="D872">
        <v>81.623144000000011</v>
      </c>
      <c r="E872" s="4">
        <v>2</v>
      </c>
      <c r="F872">
        <v>90.26319500000001</v>
      </c>
      <c r="G872" s="5">
        <v>3</v>
      </c>
      <c r="P872">
        <v>2</v>
      </c>
      <c r="Q872" t="str">
        <f t="shared" si="14"/>
        <v>23</v>
      </c>
    </row>
    <row r="873" spans="1:17" x14ac:dyDescent="0.25">
      <c r="A873">
        <v>963</v>
      </c>
      <c r="B873">
        <v>73.92865900000001</v>
      </c>
      <c r="C873" s="2">
        <v>1</v>
      </c>
      <c r="F873">
        <v>90.26319500000001</v>
      </c>
      <c r="G873" s="5">
        <v>3</v>
      </c>
      <c r="P873">
        <v>2</v>
      </c>
      <c r="Q873" t="str">
        <f t="shared" si="14"/>
        <v>13</v>
      </c>
    </row>
    <row r="874" spans="1:17" x14ac:dyDescent="0.25">
      <c r="A874">
        <v>964</v>
      </c>
      <c r="B874">
        <v>73.929278000000011</v>
      </c>
      <c r="C874" s="2">
        <v>1</v>
      </c>
      <c r="F874">
        <v>90.26319500000001</v>
      </c>
      <c r="G874" s="5">
        <v>3</v>
      </c>
      <c r="P874">
        <v>2</v>
      </c>
      <c r="Q874" t="str">
        <f t="shared" si="14"/>
        <v>13</v>
      </c>
    </row>
    <row r="875" spans="1:17" x14ac:dyDescent="0.25">
      <c r="A875">
        <v>965</v>
      </c>
      <c r="B875">
        <v>73.929278000000011</v>
      </c>
      <c r="C875" s="2">
        <v>1</v>
      </c>
      <c r="F875">
        <v>90.313145000000006</v>
      </c>
      <c r="G875" s="5">
        <v>3</v>
      </c>
      <c r="P875">
        <v>2</v>
      </c>
      <c r="Q875" t="str">
        <f t="shared" si="14"/>
        <v>13</v>
      </c>
    </row>
    <row r="876" spans="1:17" x14ac:dyDescent="0.25">
      <c r="A876">
        <v>966</v>
      </c>
      <c r="B876">
        <v>73.929278000000011</v>
      </c>
      <c r="C876" s="2">
        <v>1</v>
      </c>
      <c r="F876">
        <v>90.313145000000006</v>
      </c>
      <c r="G876" s="5">
        <v>3</v>
      </c>
      <c r="P876">
        <v>2</v>
      </c>
      <c r="Q876" t="str">
        <f t="shared" si="14"/>
        <v>13</v>
      </c>
    </row>
    <row r="877" spans="1:17" x14ac:dyDescent="0.25">
      <c r="A877">
        <v>967</v>
      </c>
      <c r="B877">
        <v>73.929278000000011</v>
      </c>
      <c r="C877" s="2">
        <v>1</v>
      </c>
      <c r="F877">
        <v>90.313145000000006</v>
      </c>
      <c r="G877" s="5">
        <v>3</v>
      </c>
      <c r="H877">
        <v>82.110362000000009</v>
      </c>
      <c r="I877" s="3">
        <v>4</v>
      </c>
      <c r="P877">
        <v>3</v>
      </c>
      <c r="Q877" t="str">
        <f t="shared" si="14"/>
        <v>134</v>
      </c>
    </row>
    <row r="878" spans="1:17" x14ac:dyDescent="0.25">
      <c r="A878">
        <v>968</v>
      </c>
      <c r="B878">
        <v>73.929278000000011</v>
      </c>
      <c r="C878" s="2">
        <v>1</v>
      </c>
      <c r="F878">
        <v>90.352062000000004</v>
      </c>
      <c r="G878" s="5">
        <v>3</v>
      </c>
      <c r="H878">
        <v>81.871444000000011</v>
      </c>
      <c r="I878" s="3">
        <v>4</v>
      </c>
      <c r="P878">
        <v>3</v>
      </c>
      <c r="Q878" t="str">
        <f t="shared" si="14"/>
        <v>134</v>
      </c>
    </row>
    <row r="879" spans="1:17" x14ac:dyDescent="0.25">
      <c r="A879">
        <v>969</v>
      </c>
      <c r="B879">
        <v>73.929278000000011</v>
      </c>
      <c r="C879" s="2">
        <v>1</v>
      </c>
      <c r="F879">
        <v>90.352062000000004</v>
      </c>
      <c r="G879" s="5">
        <v>3</v>
      </c>
      <c r="H879">
        <v>81.871444000000011</v>
      </c>
      <c r="I879" s="3">
        <v>4</v>
      </c>
      <c r="P879">
        <v>3</v>
      </c>
      <c r="Q879" t="str">
        <f t="shared" si="14"/>
        <v>134</v>
      </c>
    </row>
    <row r="880" spans="1:17" x14ac:dyDescent="0.25">
      <c r="A880">
        <v>970</v>
      </c>
      <c r="B880">
        <v>73.929278000000011</v>
      </c>
      <c r="C880" s="2">
        <v>1</v>
      </c>
      <c r="H880">
        <v>81.871444000000011</v>
      </c>
      <c r="I880" s="3">
        <v>4</v>
      </c>
      <c r="P880">
        <v>2</v>
      </c>
      <c r="Q880" t="str">
        <f t="shared" si="14"/>
        <v>14</v>
      </c>
    </row>
    <row r="881" spans="1:17" x14ac:dyDescent="0.25">
      <c r="A881">
        <v>971</v>
      </c>
      <c r="B881">
        <v>73.929278000000011</v>
      </c>
      <c r="C881" s="2">
        <v>1</v>
      </c>
      <c r="H881">
        <v>81.871444000000011</v>
      </c>
      <c r="I881" s="3">
        <v>4</v>
      </c>
      <c r="P881">
        <v>2</v>
      </c>
      <c r="Q881" t="str">
        <f t="shared" si="14"/>
        <v>14</v>
      </c>
    </row>
    <row r="882" spans="1:17" x14ac:dyDescent="0.25">
      <c r="A882">
        <v>972</v>
      </c>
      <c r="B882">
        <v>73.929278000000011</v>
      </c>
      <c r="C882" s="2">
        <v>1</v>
      </c>
      <c r="H882">
        <v>81.871444000000011</v>
      </c>
      <c r="I882" s="3">
        <v>4</v>
      </c>
      <c r="P882">
        <v>2</v>
      </c>
      <c r="Q882" t="str">
        <f t="shared" si="14"/>
        <v>14</v>
      </c>
    </row>
    <row r="883" spans="1:17" x14ac:dyDescent="0.25">
      <c r="A883">
        <v>973</v>
      </c>
      <c r="B883">
        <v>73.929278000000011</v>
      </c>
      <c r="C883" s="2">
        <v>1</v>
      </c>
      <c r="H883">
        <v>81.871444000000011</v>
      </c>
      <c r="I883" s="3">
        <v>4</v>
      </c>
      <c r="P883">
        <v>2</v>
      </c>
      <c r="Q883" t="str">
        <f t="shared" si="14"/>
        <v>14</v>
      </c>
    </row>
    <row r="884" spans="1:17" x14ac:dyDescent="0.25">
      <c r="A884">
        <v>974</v>
      </c>
      <c r="B884">
        <v>73.929278000000011</v>
      </c>
      <c r="C884" s="2">
        <v>1</v>
      </c>
      <c r="H884">
        <v>81.871444000000011</v>
      </c>
      <c r="I884" s="3">
        <v>4</v>
      </c>
      <c r="P884">
        <v>2</v>
      </c>
      <c r="Q884" t="str">
        <f t="shared" si="14"/>
        <v>14</v>
      </c>
    </row>
    <row r="885" spans="1:17" x14ac:dyDescent="0.25">
      <c r="A885">
        <v>975</v>
      </c>
      <c r="B885">
        <v>73.929278000000011</v>
      </c>
      <c r="C885" s="2">
        <v>1</v>
      </c>
      <c r="H885">
        <v>81.871444000000011</v>
      </c>
      <c r="I885" s="3">
        <v>4</v>
      </c>
      <c r="P885">
        <v>2</v>
      </c>
      <c r="Q885" t="str">
        <f t="shared" si="14"/>
        <v>14</v>
      </c>
    </row>
    <row r="886" spans="1:17" x14ac:dyDescent="0.25">
      <c r="A886">
        <v>976</v>
      </c>
      <c r="B886">
        <v>73.92865900000001</v>
      </c>
      <c r="C886" s="2">
        <v>1</v>
      </c>
      <c r="H886">
        <v>81.871444000000011</v>
      </c>
      <c r="I886" s="3">
        <v>4</v>
      </c>
      <c r="P886">
        <v>2</v>
      </c>
      <c r="Q886" t="str">
        <f t="shared" si="14"/>
        <v>14</v>
      </c>
    </row>
    <row r="887" spans="1:17" x14ac:dyDescent="0.25">
      <c r="A887">
        <v>977</v>
      </c>
      <c r="H887">
        <v>81.871444000000011</v>
      </c>
      <c r="I887" s="3">
        <v>4</v>
      </c>
      <c r="P887">
        <v>1</v>
      </c>
      <c r="Q887" t="str">
        <f t="shared" si="14"/>
        <v>4</v>
      </c>
    </row>
    <row r="888" spans="1:17" x14ac:dyDescent="0.25">
      <c r="A888">
        <v>978</v>
      </c>
      <c r="D888">
        <v>64.256931000000009</v>
      </c>
      <c r="E888" s="4">
        <v>2</v>
      </c>
      <c r="H888">
        <v>81.871444000000011</v>
      </c>
      <c r="I888" s="3">
        <v>4</v>
      </c>
      <c r="P888">
        <v>2</v>
      </c>
      <c r="Q888" t="str">
        <f t="shared" si="14"/>
        <v>24</v>
      </c>
    </row>
    <row r="889" spans="1:17" x14ac:dyDescent="0.25">
      <c r="A889">
        <v>979</v>
      </c>
      <c r="D889">
        <v>64.299011000000007</v>
      </c>
      <c r="E889" s="4">
        <v>2</v>
      </c>
      <c r="H889">
        <v>81.871444000000011</v>
      </c>
      <c r="I889" s="3">
        <v>4</v>
      </c>
      <c r="P889">
        <v>2</v>
      </c>
      <c r="Q889" t="str">
        <f t="shared" si="14"/>
        <v>24</v>
      </c>
    </row>
    <row r="890" spans="1:17" x14ac:dyDescent="0.25">
      <c r="A890">
        <v>980</v>
      </c>
      <c r="D890">
        <v>64.299011000000007</v>
      </c>
      <c r="E890" s="4">
        <v>2</v>
      </c>
      <c r="H890">
        <v>82.110362000000009</v>
      </c>
      <c r="I890" s="3">
        <v>4</v>
      </c>
      <c r="P890">
        <v>2</v>
      </c>
      <c r="Q890" t="str">
        <f t="shared" si="14"/>
        <v>24</v>
      </c>
    </row>
    <row r="891" spans="1:17" x14ac:dyDescent="0.25">
      <c r="A891">
        <v>981</v>
      </c>
      <c r="D891">
        <v>64.299011000000007</v>
      </c>
      <c r="E891" s="4">
        <v>2</v>
      </c>
      <c r="P891">
        <v>1</v>
      </c>
      <c r="Q891" t="str">
        <f t="shared" si="14"/>
        <v>2</v>
      </c>
    </row>
    <row r="892" spans="1:17" x14ac:dyDescent="0.25">
      <c r="A892">
        <v>982</v>
      </c>
      <c r="D892">
        <v>64.299011000000007</v>
      </c>
      <c r="E892" s="4">
        <v>2</v>
      </c>
      <c r="F892">
        <v>73.698144000000013</v>
      </c>
      <c r="G892" s="5">
        <v>3</v>
      </c>
      <c r="P892">
        <v>2</v>
      </c>
      <c r="Q892" t="str">
        <f t="shared" si="14"/>
        <v>23</v>
      </c>
    </row>
    <row r="893" spans="1:17" x14ac:dyDescent="0.25">
      <c r="A893">
        <v>983</v>
      </c>
      <c r="D893">
        <v>64.299011000000007</v>
      </c>
      <c r="E893" s="4">
        <v>2</v>
      </c>
      <c r="F893">
        <v>73.679536000000013</v>
      </c>
      <c r="G893" s="5">
        <v>3</v>
      </c>
      <c r="P893">
        <v>2</v>
      </c>
      <c r="Q893" t="str">
        <f t="shared" si="14"/>
        <v>23</v>
      </c>
    </row>
    <row r="894" spans="1:17" x14ac:dyDescent="0.25">
      <c r="A894">
        <v>984</v>
      </c>
      <c r="D894">
        <v>64.299011000000007</v>
      </c>
      <c r="E894" s="4">
        <v>2</v>
      </c>
      <c r="F894">
        <v>73.679536000000013</v>
      </c>
      <c r="G894" s="5">
        <v>3</v>
      </c>
      <c r="P894">
        <v>2</v>
      </c>
      <c r="Q894" t="str">
        <f t="shared" si="14"/>
        <v>23</v>
      </c>
    </row>
    <row r="895" spans="1:17" x14ac:dyDescent="0.25">
      <c r="A895">
        <v>985</v>
      </c>
      <c r="D895">
        <v>64.299011000000007</v>
      </c>
      <c r="E895" s="4">
        <v>2</v>
      </c>
      <c r="F895">
        <v>73.679536000000013</v>
      </c>
      <c r="G895" s="5">
        <v>3</v>
      </c>
      <c r="P895">
        <v>2</v>
      </c>
      <c r="Q895" t="str">
        <f t="shared" si="14"/>
        <v>23</v>
      </c>
    </row>
    <row r="896" spans="1:17" x14ac:dyDescent="0.25">
      <c r="A896">
        <v>986</v>
      </c>
      <c r="D896">
        <v>64.299011000000007</v>
      </c>
      <c r="E896" s="4">
        <v>2</v>
      </c>
      <c r="F896">
        <v>73.679536000000013</v>
      </c>
      <c r="G896" s="5">
        <v>3</v>
      </c>
      <c r="P896">
        <v>2</v>
      </c>
      <c r="Q896" t="str">
        <f t="shared" si="14"/>
        <v>23</v>
      </c>
    </row>
    <row r="897" spans="1:17" x14ac:dyDescent="0.25">
      <c r="A897">
        <v>987</v>
      </c>
      <c r="D897">
        <v>64.299011000000007</v>
      </c>
      <c r="E897" s="4">
        <v>2</v>
      </c>
      <c r="F897">
        <v>73.679536000000013</v>
      </c>
      <c r="G897" s="5">
        <v>3</v>
      </c>
      <c r="P897">
        <v>2</v>
      </c>
      <c r="Q897" t="str">
        <f t="shared" si="14"/>
        <v>23</v>
      </c>
    </row>
    <row r="898" spans="1:17" x14ac:dyDescent="0.25">
      <c r="A898">
        <v>988</v>
      </c>
      <c r="D898">
        <v>64.299011000000007</v>
      </c>
      <c r="E898" s="4">
        <v>2</v>
      </c>
      <c r="F898">
        <v>73.679536000000013</v>
      </c>
      <c r="G898" s="5">
        <v>3</v>
      </c>
      <c r="P898">
        <v>2</v>
      </c>
      <c r="Q898" t="str">
        <f t="shared" ref="Q898:Q961" si="15">CONCATENATE(C898,E898,G898,I898)</f>
        <v>23</v>
      </c>
    </row>
    <row r="899" spans="1:17" x14ac:dyDescent="0.25">
      <c r="A899">
        <v>989</v>
      </c>
      <c r="D899">
        <v>64.299011000000007</v>
      </c>
      <c r="E899" s="4">
        <v>2</v>
      </c>
      <c r="F899">
        <v>73.679536000000013</v>
      </c>
      <c r="G899" s="5">
        <v>3</v>
      </c>
      <c r="P899">
        <v>2</v>
      </c>
      <c r="Q899" t="str">
        <f t="shared" si="15"/>
        <v>23</v>
      </c>
    </row>
    <row r="900" spans="1:17" x14ac:dyDescent="0.25">
      <c r="A900">
        <v>990</v>
      </c>
      <c r="D900">
        <v>64.299011000000007</v>
      </c>
      <c r="E900" s="4">
        <v>2</v>
      </c>
      <c r="F900">
        <v>73.679536000000013</v>
      </c>
      <c r="G900" s="5">
        <v>3</v>
      </c>
      <c r="P900">
        <v>2</v>
      </c>
      <c r="Q900" t="str">
        <f t="shared" si="15"/>
        <v>23</v>
      </c>
    </row>
    <row r="901" spans="1:17" x14ac:dyDescent="0.25">
      <c r="A901">
        <v>991</v>
      </c>
      <c r="B901">
        <v>55.885314000000001</v>
      </c>
      <c r="C901" s="2">
        <v>1</v>
      </c>
      <c r="D901">
        <v>64.256931000000009</v>
      </c>
      <c r="E901" s="4">
        <v>2</v>
      </c>
      <c r="F901">
        <v>73.679536000000013</v>
      </c>
      <c r="G901" s="5">
        <v>3</v>
      </c>
      <c r="P901">
        <v>3</v>
      </c>
      <c r="Q901" t="str">
        <f t="shared" si="15"/>
        <v>123</v>
      </c>
    </row>
    <row r="902" spans="1:17" x14ac:dyDescent="0.25">
      <c r="A902">
        <v>992</v>
      </c>
      <c r="B902">
        <v>55.872191999999998</v>
      </c>
      <c r="C902" s="2">
        <v>1</v>
      </c>
      <c r="F902">
        <v>73.679536000000013</v>
      </c>
      <c r="G902" s="5">
        <v>3</v>
      </c>
      <c r="P902">
        <v>2</v>
      </c>
      <c r="Q902" t="str">
        <f t="shared" si="15"/>
        <v>13</v>
      </c>
    </row>
    <row r="903" spans="1:17" x14ac:dyDescent="0.25">
      <c r="A903">
        <v>993</v>
      </c>
      <c r="B903">
        <v>55.872191999999998</v>
      </c>
      <c r="C903" s="2">
        <v>1</v>
      </c>
      <c r="F903">
        <v>73.679536000000013</v>
      </c>
      <c r="G903" s="5">
        <v>3</v>
      </c>
      <c r="P903">
        <v>2</v>
      </c>
      <c r="Q903" t="str">
        <f t="shared" si="15"/>
        <v>13</v>
      </c>
    </row>
    <row r="904" spans="1:17" x14ac:dyDescent="0.25">
      <c r="A904">
        <v>994</v>
      </c>
      <c r="B904">
        <v>55.872191999999998</v>
      </c>
      <c r="C904" s="2">
        <v>1</v>
      </c>
      <c r="F904">
        <v>73.679536000000013</v>
      </c>
      <c r="G904" s="5">
        <v>3</v>
      </c>
      <c r="P904">
        <v>2</v>
      </c>
      <c r="Q904" t="str">
        <f t="shared" si="15"/>
        <v>13</v>
      </c>
    </row>
    <row r="905" spans="1:17" x14ac:dyDescent="0.25">
      <c r="A905">
        <v>995</v>
      </c>
      <c r="B905">
        <v>55.872191999999998</v>
      </c>
      <c r="C905" s="2">
        <v>1</v>
      </c>
      <c r="F905">
        <v>73.679536000000013</v>
      </c>
      <c r="G905" s="5">
        <v>3</v>
      </c>
      <c r="P905">
        <v>2</v>
      </c>
      <c r="Q905" t="str">
        <f t="shared" si="15"/>
        <v>13</v>
      </c>
    </row>
    <row r="906" spans="1:17" x14ac:dyDescent="0.25">
      <c r="A906">
        <v>996</v>
      </c>
      <c r="B906">
        <v>55.872191999999998</v>
      </c>
      <c r="C906" s="2">
        <v>1</v>
      </c>
      <c r="F906">
        <v>73.679536000000013</v>
      </c>
      <c r="G906" s="5">
        <v>3</v>
      </c>
      <c r="H906">
        <v>65.172725</v>
      </c>
      <c r="I906" s="3">
        <v>4</v>
      </c>
      <c r="P906">
        <v>3</v>
      </c>
      <c r="Q906" t="str">
        <f t="shared" si="15"/>
        <v>134</v>
      </c>
    </row>
    <row r="907" spans="1:17" x14ac:dyDescent="0.25">
      <c r="A907">
        <v>997</v>
      </c>
      <c r="B907">
        <v>55.872191999999998</v>
      </c>
      <c r="C907" s="2">
        <v>1</v>
      </c>
      <c r="F907">
        <v>73.729485000000011</v>
      </c>
      <c r="G907" s="5">
        <v>3</v>
      </c>
      <c r="H907">
        <v>65.055926999999997</v>
      </c>
      <c r="I907" s="3">
        <v>4</v>
      </c>
      <c r="P907">
        <v>3</v>
      </c>
      <c r="Q907" t="str">
        <f t="shared" si="15"/>
        <v>134</v>
      </c>
    </row>
    <row r="908" spans="1:17" x14ac:dyDescent="0.25">
      <c r="A908">
        <v>998</v>
      </c>
      <c r="B908">
        <v>55.872191999999998</v>
      </c>
      <c r="C908" s="2">
        <v>1</v>
      </c>
      <c r="F908">
        <v>73.698144000000013</v>
      </c>
      <c r="G908" s="5">
        <v>3</v>
      </c>
      <c r="H908">
        <v>65.055926999999997</v>
      </c>
      <c r="I908" s="3">
        <v>4</v>
      </c>
      <c r="P908">
        <v>3</v>
      </c>
      <c r="Q908" t="str">
        <f t="shared" si="15"/>
        <v>134</v>
      </c>
    </row>
    <row r="909" spans="1:17" x14ac:dyDescent="0.25">
      <c r="A909">
        <v>999</v>
      </c>
      <c r="B909">
        <v>55.872191999999998</v>
      </c>
      <c r="C909" s="2">
        <v>1</v>
      </c>
      <c r="F909">
        <v>73.698144000000013</v>
      </c>
      <c r="G909" s="5">
        <v>3</v>
      </c>
      <c r="H909">
        <v>65.055926999999997</v>
      </c>
      <c r="I909" s="3">
        <v>4</v>
      </c>
      <c r="P909">
        <v>3</v>
      </c>
      <c r="Q909" t="str">
        <f t="shared" si="15"/>
        <v>134</v>
      </c>
    </row>
    <row r="910" spans="1:17" x14ac:dyDescent="0.25">
      <c r="A910">
        <v>1000</v>
      </c>
      <c r="B910">
        <v>55.872191999999998</v>
      </c>
      <c r="C910" s="2">
        <v>1</v>
      </c>
      <c r="F910">
        <v>73.698144000000013</v>
      </c>
      <c r="G910" s="5">
        <v>3</v>
      </c>
      <c r="H910">
        <v>65.055926999999997</v>
      </c>
      <c r="I910" s="3">
        <v>4</v>
      </c>
      <c r="P910">
        <v>3</v>
      </c>
      <c r="Q910" t="str">
        <f t="shared" si="15"/>
        <v>134</v>
      </c>
    </row>
    <row r="911" spans="1:17" x14ac:dyDescent="0.25">
      <c r="A911">
        <v>1001</v>
      </c>
      <c r="B911">
        <v>55.872191999999998</v>
      </c>
      <c r="C911" s="2">
        <v>1</v>
      </c>
      <c r="H911">
        <v>65.055926999999997</v>
      </c>
      <c r="I911" s="3">
        <v>4</v>
      </c>
      <c r="P911">
        <v>2</v>
      </c>
      <c r="Q911" t="str">
        <f t="shared" si="15"/>
        <v>14</v>
      </c>
    </row>
    <row r="912" spans="1:17" x14ac:dyDescent="0.25">
      <c r="A912">
        <v>1002</v>
      </c>
      <c r="B912">
        <v>55.872191999999998</v>
      </c>
      <c r="C912" s="2">
        <v>1</v>
      </c>
      <c r="H912">
        <v>65.055926999999997</v>
      </c>
      <c r="I912" s="3">
        <v>4</v>
      </c>
      <c r="P912">
        <v>2</v>
      </c>
      <c r="Q912" t="str">
        <f t="shared" si="15"/>
        <v>14</v>
      </c>
    </row>
    <row r="913" spans="1:17" x14ac:dyDescent="0.25">
      <c r="A913">
        <v>1003</v>
      </c>
      <c r="B913">
        <v>55.872191999999998</v>
      </c>
      <c r="C913" s="2">
        <v>1</v>
      </c>
      <c r="H913">
        <v>65.055926999999997</v>
      </c>
      <c r="I913" s="3">
        <v>4</v>
      </c>
      <c r="P913">
        <v>2</v>
      </c>
      <c r="Q913" t="str">
        <f t="shared" si="15"/>
        <v>14</v>
      </c>
    </row>
    <row r="914" spans="1:17" x14ac:dyDescent="0.25">
      <c r="A914">
        <v>1004</v>
      </c>
      <c r="B914">
        <v>55.872191999999998</v>
      </c>
      <c r="C914" s="2">
        <v>1</v>
      </c>
      <c r="H914">
        <v>65.055926999999997</v>
      </c>
      <c r="I914" s="3">
        <v>4</v>
      </c>
      <c r="P914">
        <v>2</v>
      </c>
      <c r="Q914" t="str">
        <f t="shared" si="15"/>
        <v>14</v>
      </c>
    </row>
    <row r="915" spans="1:17" x14ac:dyDescent="0.25">
      <c r="A915">
        <v>1005</v>
      </c>
      <c r="B915">
        <v>55.885314000000001</v>
      </c>
      <c r="C915" s="2">
        <v>1</v>
      </c>
      <c r="H915">
        <v>65.055926999999997</v>
      </c>
      <c r="I915" s="3">
        <v>4</v>
      </c>
      <c r="P915">
        <v>2</v>
      </c>
      <c r="Q915" t="str">
        <f t="shared" si="15"/>
        <v>14</v>
      </c>
    </row>
    <row r="916" spans="1:17" x14ac:dyDescent="0.25">
      <c r="A916">
        <v>1006</v>
      </c>
      <c r="D916">
        <v>45.511885999999997</v>
      </c>
      <c r="E916" s="4">
        <v>2</v>
      </c>
      <c r="H916">
        <v>65.055926999999997</v>
      </c>
      <c r="I916" s="3">
        <v>4</v>
      </c>
      <c r="P916">
        <v>2</v>
      </c>
      <c r="Q916" t="str">
        <f t="shared" si="15"/>
        <v>24</v>
      </c>
    </row>
    <row r="917" spans="1:17" x14ac:dyDescent="0.25">
      <c r="A917">
        <v>1007</v>
      </c>
      <c r="D917">
        <v>45.477415999999998</v>
      </c>
      <c r="E917" s="4">
        <v>2</v>
      </c>
      <c r="H917">
        <v>65.055926999999997</v>
      </c>
      <c r="I917" s="3">
        <v>4</v>
      </c>
      <c r="P917">
        <v>2</v>
      </c>
      <c r="Q917" t="str">
        <f t="shared" si="15"/>
        <v>24</v>
      </c>
    </row>
    <row r="918" spans="1:17" x14ac:dyDescent="0.25">
      <c r="A918">
        <v>1008</v>
      </c>
      <c r="D918">
        <v>45.477415999999998</v>
      </c>
      <c r="E918" s="4">
        <v>2</v>
      </c>
      <c r="H918">
        <v>65.055926999999997</v>
      </c>
      <c r="I918" s="3">
        <v>4</v>
      </c>
      <c r="P918">
        <v>2</v>
      </c>
      <c r="Q918" t="str">
        <f t="shared" si="15"/>
        <v>24</v>
      </c>
    </row>
    <row r="919" spans="1:17" x14ac:dyDescent="0.25">
      <c r="A919">
        <v>1009</v>
      </c>
      <c r="D919">
        <v>45.477415999999998</v>
      </c>
      <c r="E919" s="4">
        <v>2</v>
      </c>
      <c r="H919">
        <v>65.055926999999997</v>
      </c>
      <c r="I919" s="3">
        <v>4</v>
      </c>
      <c r="P919">
        <v>2</v>
      </c>
      <c r="Q919" t="str">
        <f t="shared" si="15"/>
        <v>24</v>
      </c>
    </row>
    <row r="920" spans="1:17" x14ac:dyDescent="0.25">
      <c r="A920">
        <v>1010</v>
      </c>
      <c r="D920">
        <v>45.477415999999998</v>
      </c>
      <c r="E920" s="4">
        <v>2</v>
      </c>
      <c r="H920">
        <v>65.055926999999997</v>
      </c>
      <c r="I920" s="3">
        <v>4</v>
      </c>
      <c r="P920">
        <v>2</v>
      </c>
      <c r="Q920" t="str">
        <f t="shared" si="15"/>
        <v>24</v>
      </c>
    </row>
    <row r="921" spans="1:17" x14ac:dyDescent="0.25">
      <c r="A921">
        <v>1011</v>
      </c>
      <c r="D921">
        <v>45.477415999999998</v>
      </c>
      <c r="E921" s="4">
        <v>2</v>
      </c>
      <c r="H921">
        <v>65.172725</v>
      </c>
      <c r="I921" s="3">
        <v>4</v>
      </c>
      <c r="P921">
        <v>2</v>
      </c>
      <c r="Q921" t="str">
        <f t="shared" si="15"/>
        <v>24</v>
      </c>
    </row>
    <row r="922" spans="1:17" x14ac:dyDescent="0.25">
      <c r="A922">
        <v>1012</v>
      </c>
      <c r="D922">
        <v>45.477415999999998</v>
      </c>
      <c r="E922" s="4">
        <v>2</v>
      </c>
      <c r="H922">
        <v>65.172725</v>
      </c>
      <c r="I922" s="3">
        <v>4</v>
      </c>
      <c r="P922">
        <v>2</v>
      </c>
      <c r="Q922" t="str">
        <f t="shared" si="15"/>
        <v>24</v>
      </c>
    </row>
    <row r="923" spans="1:17" x14ac:dyDescent="0.25">
      <c r="A923">
        <v>1013</v>
      </c>
      <c r="D923">
        <v>45.477415999999998</v>
      </c>
      <c r="E923" s="4">
        <v>2</v>
      </c>
      <c r="P923">
        <v>1</v>
      </c>
      <c r="Q923" t="str">
        <f t="shared" si="15"/>
        <v>2</v>
      </c>
    </row>
    <row r="924" spans="1:17" x14ac:dyDescent="0.25">
      <c r="A924">
        <v>1014</v>
      </c>
      <c r="D924">
        <v>45.477415999999998</v>
      </c>
      <c r="E924" s="4">
        <v>2</v>
      </c>
      <c r="F924">
        <v>55.014827000000004</v>
      </c>
      <c r="G924" s="5">
        <v>3</v>
      </c>
      <c r="P924">
        <v>2</v>
      </c>
      <c r="Q924" t="str">
        <f t="shared" si="15"/>
        <v>23</v>
      </c>
    </row>
    <row r="925" spans="1:17" x14ac:dyDescent="0.25">
      <c r="A925">
        <v>1015</v>
      </c>
      <c r="D925">
        <v>45.477415999999998</v>
      </c>
      <c r="E925" s="4">
        <v>2</v>
      </c>
      <c r="F925">
        <v>54.913440000000001</v>
      </c>
      <c r="G925" s="5">
        <v>3</v>
      </c>
      <c r="P925">
        <v>2</v>
      </c>
      <c r="Q925" t="str">
        <f t="shared" si="15"/>
        <v>23</v>
      </c>
    </row>
    <row r="926" spans="1:17" x14ac:dyDescent="0.25">
      <c r="A926">
        <v>1016</v>
      </c>
      <c r="D926">
        <v>45.477415999999998</v>
      </c>
      <c r="E926" s="4">
        <v>2</v>
      </c>
      <c r="F926">
        <v>54.913440000000001</v>
      </c>
      <c r="G926" s="5">
        <v>3</v>
      </c>
      <c r="P926">
        <v>2</v>
      </c>
      <c r="Q926" t="str">
        <f t="shared" si="15"/>
        <v>23</v>
      </c>
    </row>
    <row r="927" spans="1:17" x14ac:dyDescent="0.25">
      <c r="A927">
        <v>1017</v>
      </c>
      <c r="D927">
        <v>45.477415999999998</v>
      </c>
      <c r="E927" s="4">
        <v>2</v>
      </c>
      <c r="F927">
        <v>54.913440000000001</v>
      </c>
      <c r="G927" s="5">
        <v>3</v>
      </c>
      <c r="P927">
        <v>2</v>
      </c>
      <c r="Q927" t="str">
        <f t="shared" si="15"/>
        <v>23</v>
      </c>
    </row>
    <row r="928" spans="1:17" x14ac:dyDescent="0.25">
      <c r="A928">
        <v>1018</v>
      </c>
      <c r="D928">
        <v>45.477415999999998</v>
      </c>
      <c r="E928" s="4">
        <v>2</v>
      </c>
      <c r="F928">
        <v>54.913440000000001</v>
      </c>
      <c r="G928" s="5">
        <v>3</v>
      </c>
      <c r="P928">
        <v>2</v>
      </c>
      <c r="Q928" t="str">
        <f t="shared" si="15"/>
        <v>23</v>
      </c>
    </row>
    <row r="929" spans="1:17" x14ac:dyDescent="0.25">
      <c r="A929">
        <v>1019</v>
      </c>
      <c r="D929">
        <v>45.477415999999998</v>
      </c>
      <c r="E929" s="4">
        <v>2</v>
      </c>
      <c r="F929">
        <v>54.913440000000001</v>
      </c>
      <c r="G929" s="5">
        <v>3</v>
      </c>
      <c r="P929">
        <v>2</v>
      </c>
      <c r="Q929" t="str">
        <f t="shared" si="15"/>
        <v>23</v>
      </c>
    </row>
    <row r="930" spans="1:17" x14ac:dyDescent="0.25">
      <c r="A930">
        <v>1020</v>
      </c>
      <c r="D930">
        <v>45.477415999999998</v>
      </c>
      <c r="E930" s="4">
        <v>2</v>
      </c>
      <c r="F930">
        <v>54.913440000000001</v>
      </c>
      <c r="G930" s="5">
        <v>3</v>
      </c>
      <c r="P930">
        <v>2</v>
      </c>
      <c r="Q930" t="str">
        <f t="shared" si="15"/>
        <v>23</v>
      </c>
    </row>
    <row r="931" spans="1:17" x14ac:dyDescent="0.25">
      <c r="A931">
        <v>1021</v>
      </c>
      <c r="D931">
        <v>45.477415999999998</v>
      </c>
      <c r="E931" s="4">
        <v>2</v>
      </c>
      <c r="F931">
        <v>54.913440000000001</v>
      </c>
      <c r="G931" s="5">
        <v>3</v>
      </c>
      <c r="P931">
        <v>2</v>
      </c>
      <c r="Q931" t="str">
        <f t="shared" si="15"/>
        <v>23</v>
      </c>
    </row>
    <row r="932" spans="1:17" x14ac:dyDescent="0.25">
      <c r="A932">
        <v>1022</v>
      </c>
      <c r="D932">
        <v>45.477415999999998</v>
      </c>
      <c r="E932" s="4">
        <v>2</v>
      </c>
      <c r="F932">
        <v>54.913440000000001</v>
      </c>
      <c r="G932" s="5">
        <v>3</v>
      </c>
      <c r="P932">
        <v>2</v>
      </c>
      <c r="Q932" t="str">
        <f t="shared" si="15"/>
        <v>23</v>
      </c>
    </row>
    <row r="933" spans="1:17" x14ac:dyDescent="0.25">
      <c r="A933">
        <v>1023</v>
      </c>
      <c r="D933">
        <v>45.511885999999997</v>
      </c>
      <c r="E933" s="4">
        <v>2</v>
      </c>
      <c r="F933">
        <v>54.913440000000001</v>
      </c>
      <c r="G933" s="5">
        <v>3</v>
      </c>
      <c r="P933">
        <v>2</v>
      </c>
      <c r="Q933" t="str">
        <f t="shared" si="15"/>
        <v>23</v>
      </c>
    </row>
    <row r="934" spans="1:17" x14ac:dyDescent="0.25">
      <c r="A934">
        <v>1024</v>
      </c>
      <c r="B934">
        <v>34.671430000000001</v>
      </c>
      <c r="C934" s="2">
        <v>1</v>
      </c>
      <c r="D934">
        <v>45.511885999999997</v>
      </c>
      <c r="E934" s="4">
        <v>2</v>
      </c>
      <c r="F934">
        <v>54.913440000000001</v>
      </c>
      <c r="G934" s="5">
        <v>3</v>
      </c>
      <c r="P934">
        <v>3</v>
      </c>
      <c r="Q934" t="str">
        <f t="shared" si="15"/>
        <v>123</v>
      </c>
    </row>
    <row r="935" spans="1:17" x14ac:dyDescent="0.25">
      <c r="A935">
        <v>1025</v>
      </c>
      <c r="B935">
        <v>34.628471000000005</v>
      </c>
      <c r="C935" s="2">
        <v>1</v>
      </c>
      <c r="F935">
        <v>54.913440000000001</v>
      </c>
      <c r="G935" s="5">
        <v>3</v>
      </c>
      <c r="P935">
        <v>2</v>
      </c>
      <c r="Q935" t="str">
        <f t="shared" si="15"/>
        <v>13</v>
      </c>
    </row>
    <row r="936" spans="1:17" x14ac:dyDescent="0.25">
      <c r="A936">
        <v>1026</v>
      </c>
      <c r="B936">
        <v>34.628471000000005</v>
      </c>
      <c r="C936" s="2">
        <v>1</v>
      </c>
      <c r="F936">
        <v>54.913440000000001</v>
      </c>
      <c r="G936" s="5">
        <v>3</v>
      </c>
      <c r="H936">
        <v>47.177253</v>
      </c>
      <c r="I936" s="3">
        <v>4</v>
      </c>
      <c r="P936">
        <v>3</v>
      </c>
      <c r="Q936" t="str">
        <f t="shared" si="15"/>
        <v>134</v>
      </c>
    </row>
    <row r="937" spans="1:17" x14ac:dyDescent="0.25">
      <c r="A937">
        <v>1027</v>
      </c>
      <c r="B937">
        <v>34.628471000000005</v>
      </c>
      <c r="C937" s="2">
        <v>1</v>
      </c>
      <c r="F937">
        <v>54.913440000000001</v>
      </c>
      <c r="G937" s="5">
        <v>3</v>
      </c>
      <c r="H937">
        <v>46.940745999999997</v>
      </c>
      <c r="I937" s="3">
        <v>4</v>
      </c>
      <c r="P937">
        <v>3</v>
      </c>
      <c r="Q937" t="str">
        <f t="shared" si="15"/>
        <v>134</v>
      </c>
    </row>
    <row r="938" spans="1:17" x14ac:dyDescent="0.25">
      <c r="A938">
        <v>1028</v>
      </c>
      <c r="B938">
        <v>34.628471000000005</v>
      </c>
      <c r="C938" s="2">
        <v>1</v>
      </c>
      <c r="F938">
        <v>54.913440000000001</v>
      </c>
      <c r="G938" s="5">
        <v>3</v>
      </c>
      <c r="H938">
        <v>46.940745999999997</v>
      </c>
      <c r="I938" s="3">
        <v>4</v>
      </c>
      <c r="P938">
        <v>3</v>
      </c>
      <c r="Q938" t="str">
        <f t="shared" si="15"/>
        <v>134</v>
      </c>
    </row>
    <row r="939" spans="1:17" x14ac:dyDescent="0.25">
      <c r="A939">
        <v>1029</v>
      </c>
      <c r="B939">
        <v>34.628471000000005</v>
      </c>
      <c r="C939" s="2">
        <v>1</v>
      </c>
      <c r="F939">
        <v>55.014827000000004</v>
      </c>
      <c r="G939" s="5">
        <v>3</v>
      </c>
      <c r="H939">
        <v>46.940745999999997</v>
      </c>
      <c r="I939" s="3">
        <v>4</v>
      </c>
      <c r="P939">
        <v>3</v>
      </c>
      <c r="Q939" t="str">
        <f t="shared" si="15"/>
        <v>134</v>
      </c>
    </row>
    <row r="940" spans="1:17" x14ac:dyDescent="0.25">
      <c r="A940">
        <v>1030</v>
      </c>
      <c r="B940">
        <v>34.628471000000005</v>
      </c>
      <c r="C940" s="2">
        <v>1</v>
      </c>
      <c r="F940">
        <v>55.014827000000004</v>
      </c>
      <c r="G940" s="5">
        <v>3</v>
      </c>
      <c r="H940">
        <v>46.940745999999997</v>
      </c>
      <c r="I940" s="3">
        <v>4</v>
      </c>
      <c r="P940">
        <v>3</v>
      </c>
      <c r="Q940" t="str">
        <f t="shared" si="15"/>
        <v>134</v>
      </c>
    </row>
    <row r="941" spans="1:17" x14ac:dyDescent="0.25">
      <c r="A941">
        <v>1031</v>
      </c>
      <c r="B941">
        <v>34.628471000000005</v>
      </c>
      <c r="C941" s="2">
        <v>1</v>
      </c>
      <c r="F941">
        <v>55.014827000000004</v>
      </c>
      <c r="G941" s="5">
        <v>3</v>
      </c>
      <c r="H941">
        <v>46.940745999999997</v>
      </c>
      <c r="I941" s="3">
        <v>4</v>
      </c>
      <c r="P941">
        <v>3</v>
      </c>
      <c r="Q941" t="str">
        <f t="shared" si="15"/>
        <v>134</v>
      </c>
    </row>
    <row r="942" spans="1:17" x14ac:dyDescent="0.25">
      <c r="A942">
        <v>1032</v>
      </c>
      <c r="B942">
        <v>34.628471000000005</v>
      </c>
      <c r="C942" s="2">
        <v>1</v>
      </c>
      <c r="H942">
        <v>46.940745999999997</v>
      </c>
      <c r="I942" s="3">
        <v>4</v>
      </c>
      <c r="P942">
        <v>2</v>
      </c>
      <c r="Q942" t="str">
        <f t="shared" si="15"/>
        <v>14</v>
      </c>
    </row>
    <row r="943" spans="1:17" x14ac:dyDescent="0.25">
      <c r="A943">
        <v>1033</v>
      </c>
      <c r="B943">
        <v>34.628471000000005</v>
      </c>
      <c r="C943" s="2">
        <v>1</v>
      </c>
      <c r="H943">
        <v>46.940745999999997</v>
      </c>
      <c r="I943" s="3">
        <v>4</v>
      </c>
      <c r="P943">
        <v>2</v>
      </c>
      <c r="Q943" t="str">
        <f t="shared" si="15"/>
        <v>14</v>
      </c>
    </row>
    <row r="944" spans="1:17" x14ac:dyDescent="0.25">
      <c r="A944">
        <v>1034</v>
      </c>
      <c r="B944">
        <v>34.628471000000005</v>
      </c>
      <c r="C944" s="2">
        <v>1</v>
      </c>
      <c r="H944">
        <v>46.940745999999997</v>
      </c>
      <c r="I944" s="3">
        <v>4</v>
      </c>
      <c r="P944">
        <v>2</v>
      </c>
      <c r="Q944" t="str">
        <f t="shared" si="15"/>
        <v>14</v>
      </c>
    </row>
    <row r="945" spans="1:17" x14ac:dyDescent="0.25">
      <c r="A945">
        <v>1035</v>
      </c>
      <c r="B945">
        <v>34.628471000000005</v>
      </c>
      <c r="C945" s="2">
        <v>1</v>
      </c>
      <c r="H945">
        <v>46.940745999999997</v>
      </c>
      <c r="I945" s="3">
        <v>4</v>
      </c>
      <c r="P945">
        <v>2</v>
      </c>
      <c r="Q945" t="str">
        <f t="shared" si="15"/>
        <v>14</v>
      </c>
    </row>
    <row r="946" spans="1:17" x14ac:dyDescent="0.25">
      <c r="A946">
        <v>1036</v>
      </c>
      <c r="B946">
        <v>34.628471000000005</v>
      </c>
      <c r="C946" s="2">
        <v>1</v>
      </c>
      <c r="H946">
        <v>46.940745999999997</v>
      </c>
      <c r="I946" s="3">
        <v>4</v>
      </c>
      <c r="P946">
        <v>2</v>
      </c>
      <c r="Q946" t="str">
        <f t="shared" si="15"/>
        <v>14</v>
      </c>
    </row>
    <row r="947" spans="1:17" x14ac:dyDescent="0.25">
      <c r="A947">
        <v>1037</v>
      </c>
      <c r="B947">
        <v>34.628471000000005</v>
      </c>
      <c r="C947" s="2">
        <v>1</v>
      </c>
      <c r="H947">
        <v>46.940745999999997</v>
      </c>
      <c r="I947" s="3">
        <v>4</v>
      </c>
      <c r="P947">
        <v>2</v>
      </c>
      <c r="Q947" t="str">
        <f t="shared" si="15"/>
        <v>14</v>
      </c>
    </row>
    <row r="948" spans="1:17" x14ac:dyDescent="0.25">
      <c r="A948">
        <v>1038</v>
      </c>
      <c r="B948">
        <v>34.628471000000005</v>
      </c>
      <c r="C948" s="2">
        <v>1</v>
      </c>
      <c r="H948">
        <v>46.940745999999997</v>
      </c>
      <c r="I948" s="3">
        <v>4</v>
      </c>
      <c r="P948">
        <v>2</v>
      </c>
      <c r="Q948" t="str">
        <f t="shared" si="15"/>
        <v>14</v>
      </c>
    </row>
    <row r="949" spans="1:17" x14ac:dyDescent="0.25">
      <c r="A949">
        <v>1039</v>
      </c>
      <c r="B949">
        <v>34.628471000000005</v>
      </c>
      <c r="C949" s="2">
        <v>1</v>
      </c>
      <c r="H949">
        <v>46.940745999999997</v>
      </c>
      <c r="I949" s="3">
        <v>4</v>
      </c>
      <c r="P949">
        <v>2</v>
      </c>
      <c r="Q949" t="str">
        <f t="shared" si="15"/>
        <v>14</v>
      </c>
    </row>
    <row r="950" spans="1:17" x14ac:dyDescent="0.25">
      <c r="A950">
        <v>1040</v>
      </c>
      <c r="B950">
        <v>34.628471000000005</v>
      </c>
      <c r="C950" s="2">
        <v>1</v>
      </c>
      <c r="H950">
        <v>46.940745999999997</v>
      </c>
      <c r="I950" s="3">
        <v>4</v>
      </c>
      <c r="P950">
        <v>2</v>
      </c>
      <c r="Q950" t="str">
        <f t="shared" si="15"/>
        <v>14</v>
      </c>
    </row>
    <row r="951" spans="1:17" x14ac:dyDescent="0.25">
      <c r="A951">
        <v>1041</v>
      </c>
      <c r="B951">
        <v>34.628471000000005</v>
      </c>
      <c r="C951" s="2">
        <v>1</v>
      </c>
      <c r="H951">
        <v>46.940745999999997</v>
      </c>
      <c r="I951" s="3">
        <v>4</v>
      </c>
      <c r="P951">
        <v>2</v>
      </c>
      <c r="Q951" t="str">
        <f t="shared" si="15"/>
        <v>14</v>
      </c>
    </row>
    <row r="952" spans="1:17" x14ac:dyDescent="0.25">
      <c r="A952">
        <v>1042</v>
      </c>
      <c r="B952">
        <v>34.671430000000001</v>
      </c>
      <c r="C952" s="2">
        <v>1</v>
      </c>
      <c r="D952">
        <v>25.571945999999997</v>
      </c>
      <c r="E952" s="4">
        <v>2</v>
      </c>
      <c r="H952">
        <v>46.940745999999997</v>
      </c>
      <c r="I952" s="3">
        <v>4</v>
      </c>
      <c r="P952">
        <v>3</v>
      </c>
      <c r="Q952" t="str">
        <f t="shared" si="15"/>
        <v>124</v>
      </c>
    </row>
    <row r="953" spans="1:17" x14ac:dyDescent="0.25">
      <c r="A953">
        <v>1043</v>
      </c>
      <c r="B953">
        <v>34.671430000000001</v>
      </c>
      <c r="C953" s="2">
        <v>1</v>
      </c>
      <c r="D953">
        <v>25.545650000000002</v>
      </c>
      <c r="E953" s="4">
        <v>2</v>
      </c>
      <c r="H953">
        <v>46.940745999999997</v>
      </c>
      <c r="I953" s="3">
        <v>4</v>
      </c>
      <c r="P953">
        <v>3</v>
      </c>
      <c r="Q953" t="str">
        <f t="shared" si="15"/>
        <v>124</v>
      </c>
    </row>
    <row r="954" spans="1:17" x14ac:dyDescent="0.25">
      <c r="A954">
        <v>1044</v>
      </c>
      <c r="D954">
        <v>25.545650000000002</v>
      </c>
      <c r="E954" s="4">
        <v>2</v>
      </c>
      <c r="H954">
        <v>47.177253</v>
      </c>
      <c r="I954" s="3">
        <v>4</v>
      </c>
      <c r="P954">
        <v>2</v>
      </c>
      <c r="Q954" t="str">
        <f t="shared" si="15"/>
        <v>24</v>
      </c>
    </row>
    <row r="955" spans="1:17" x14ac:dyDescent="0.25">
      <c r="A955">
        <v>1045</v>
      </c>
      <c r="D955">
        <v>25.545650000000002</v>
      </c>
      <c r="E955" s="4">
        <v>2</v>
      </c>
      <c r="F955">
        <v>37.331062000000003</v>
      </c>
      <c r="G955" s="5">
        <v>3</v>
      </c>
      <c r="H955">
        <v>47.177253</v>
      </c>
      <c r="I955" s="3">
        <v>4</v>
      </c>
      <c r="P955">
        <v>3</v>
      </c>
      <c r="Q955" t="str">
        <f t="shared" si="15"/>
        <v>234</v>
      </c>
    </row>
    <row r="956" spans="1:17" x14ac:dyDescent="0.25">
      <c r="A956">
        <v>1046</v>
      </c>
      <c r="D956">
        <v>25.545650000000002</v>
      </c>
      <c r="E956" s="4">
        <v>2</v>
      </c>
      <c r="F956">
        <v>37.252433000000003</v>
      </c>
      <c r="G956" s="5">
        <v>3</v>
      </c>
      <c r="P956">
        <v>2</v>
      </c>
      <c r="Q956" t="str">
        <f t="shared" si="15"/>
        <v>23</v>
      </c>
    </row>
    <row r="957" spans="1:17" x14ac:dyDescent="0.25">
      <c r="A957">
        <v>1047</v>
      </c>
      <c r="D957">
        <v>25.545650000000002</v>
      </c>
      <c r="E957" s="4">
        <v>2</v>
      </c>
      <c r="F957">
        <v>37.252433000000003</v>
      </c>
      <c r="G957" s="5">
        <v>3</v>
      </c>
      <c r="P957">
        <v>2</v>
      </c>
      <c r="Q957" t="str">
        <f t="shared" si="15"/>
        <v>23</v>
      </c>
    </row>
    <row r="958" spans="1:17" x14ac:dyDescent="0.25">
      <c r="A958">
        <v>1048</v>
      </c>
      <c r="D958">
        <v>25.545650000000002</v>
      </c>
      <c r="E958" s="4">
        <v>2</v>
      </c>
      <c r="F958">
        <v>37.252433000000003</v>
      </c>
      <c r="G958" s="5">
        <v>3</v>
      </c>
      <c r="P958">
        <v>2</v>
      </c>
      <c r="Q958" t="str">
        <f t="shared" si="15"/>
        <v>23</v>
      </c>
    </row>
    <row r="959" spans="1:17" x14ac:dyDescent="0.25">
      <c r="A959">
        <v>1049</v>
      </c>
      <c r="D959">
        <v>25.545650000000002</v>
      </c>
      <c r="E959" s="4">
        <v>2</v>
      </c>
      <c r="F959">
        <v>37.252433000000003</v>
      </c>
      <c r="G959" s="5">
        <v>3</v>
      </c>
      <c r="P959">
        <v>2</v>
      </c>
      <c r="Q959" t="str">
        <f t="shared" si="15"/>
        <v>23</v>
      </c>
    </row>
    <row r="960" spans="1:17" x14ac:dyDescent="0.25">
      <c r="A960">
        <v>1050</v>
      </c>
      <c r="D960">
        <v>25.545650000000002</v>
      </c>
      <c r="E960" s="4">
        <v>2</v>
      </c>
      <c r="F960">
        <v>37.252433000000003</v>
      </c>
      <c r="G960" s="5">
        <v>3</v>
      </c>
      <c r="P960">
        <v>2</v>
      </c>
      <c r="Q960" t="str">
        <f t="shared" si="15"/>
        <v>23</v>
      </c>
    </row>
    <row r="961" spans="1:17" x14ac:dyDescent="0.25">
      <c r="A961">
        <v>1051</v>
      </c>
      <c r="D961">
        <v>25.545650000000002</v>
      </c>
      <c r="E961" s="4">
        <v>2</v>
      </c>
      <c r="F961">
        <v>37.252433000000003</v>
      </c>
      <c r="G961" s="5">
        <v>3</v>
      </c>
      <c r="P961">
        <v>2</v>
      </c>
      <c r="Q961" t="str">
        <f t="shared" si="15"/>
        <v>23</v>
      </c>
    </row>
    <row r="962" spans="1:17" x14ac:dyDescent="0.25">
      <c r="A962">
        <v>1052</v>
      </c>
      <c r="D962">
        <v>25.545650000000002</v>
      </c>
      <c r="E962" s="4">
        <v>2</v>
      </c>
      <c r="F962">
        <v>37.252433000000003</v>
      </c>
      <c r="G962" s="5">
        <v>3</v>
      </c>
      <c r="P962">
        <v>2</v>
      </c>
      <c r="Q962" t="str">
        <f t="shared" ref="Q962:Q973" si="16">CONCATENATE(C962,E962,G962,I962)</f>
        <v>23</v>
      </c>
    </row>
    <row r="963" spans="1:17" x14ac:dyDescent="0.25">
      <c r="A963">
        <v>1053</v>
      </c>
      <c r="D963">
        <v>25.545650000000002</v>
      </c>
      <c r="E963" s="4">
        <v>2</v>
      </c>
      <c r="F963">
        <v>37.252433000000003</v>
      </c>
      <c r="G963" s="5">
        <v>3</v>
      </c>
      <c r="P963">
        <v>2</v>
      </c>
      <c r="Q963" t="str">
        <f t="shared" si="16"/>
        <v>23</v>
      </c>
    </row>
    <row r="964" spans="1:17" x14ac:dyDescent="0.25">
      <c r="A964">
        <v>1054</v>
      </c>
      <c r="D964">
        <v>25.545650000000002</v>
      </c>
      <c r="E964" s="4">
        <v>2</v>
      </c>
      <c r="F964">
        <v>37.252433000000003</v>
      </c>
      <c r="G964" s="5">
        <v>3</v>
      </c>
      <c r="P964">
        <v>2</v>
      </c>
      <c r="Q964" t="str">
        <f t="shared" si="16"/>
        <v>23</v>
      </c>
    </row>
    <row r="965" spans="1:17" x14ac:dyDescent="0.25">
      <c r="A965">
        <v>1055</v>
      </c>
      <c r="D965">
        <v>25.545650000000002</v>
      </c>
      <c r="E965" s="4">
        <v>2</v>
      </c>
      <c r="F965">
        <v>37.252433000000003</v>
      </c>
      <c r="G965" s="5">
        <v>3</v>
      </c>
      <c r="P965">
        <v>2</v>
      </c>
      <c r="Q965" t="str">
        <f t="shared" si="16"/>
        <v>23</v>
      </c>
    </row>
    <row r="966" spans="1:17" x14ac:dyDescent="0.25">
      <c r="A966">
        <v>1056</v>
      </c>
      <c r="D966">
        <v>25.545650000000002</v>
      </c>
      <c r="E966" s="4">
        <v>2</v>
      </c>
      <c r="F966">
        <v>37.252433000000003</v>
      </c>
      <c r="G966" s="5">
        <v>3</v>
      </c>
      <c r="P966">
        <v>2</v>
      </c>
      <c r="Q966" t="str">
        <f t="shared" si="16"/>
        <v>23</v>
      </c>
    </row>
    <row r="967" spans="1:17" x14ac:dyDescent="0.25">
      <c r="A967">
        <v>1057</v>
      </c>
      <c r="B967">
        <v>18.855277999999998</v>
      </c>
      <c r="C967" s="2">
        <v>1</v>
      </c>
      <c r="D967">
        <v>25.545650000000002</v>
      </c>
      <c r="E967" s="4">
        <v>2</v>
      </c>
      <c r="F967">
        <v>37.252433000000003</v>
      </c>
      <c r="G967" s="5">
        <v>3</v>
      </c>
      <c r="P967">
        <v>3</v>
      </c>
      <c r="Q967" t="str">
        <f t="shared" si="16"/>
        <v>123</v>
      </c>
    </row>
    <row r="968" spans="1:17" x14ac:dyDescent="0.25">
      <c r="A968">
        <v>1058</v>
      </c>
      <c r="B968">
        <v>18.783990000000003</v>
      </c>
      <c r="C968" s="2">
        <v>1</v>
      </c>
      <c r="D968">
        <v>25.545650000000002</v>
      </c>
      <c r="E968" s="4">
        <v>2</v>
      </c>
      <c r="F968">
        <v>37.252433000000003</v>
      </c>
      <c r="G968" s="5">
        <v>3</v>
      </c>
      <c r="P968">
        <v>3</v>
      </c>
      <c r="Q968" t="str">
        <f t="shared" si="16"/>
        <v>123</v>
      </c>
    </row>
    <row r="969" spans="1:17" x14ac:dyDescent="0.25">
      <c r="A969">
        <v>1059</v>
      </c>
      <c r="B969">
        <v>18.783990000000003</v>
      </c>
      <c r="C969" s="2">
        <v>1</v>
      </c>
      <c r="D969">
        <v>25.545650000000002</v>
      </c>
      <c r="E969" s="4">
        <v>2</v>
      </c>
      <c r="F969">
        <v>37.252433000000003</v>
      </c>
      <c r="G969" s="5">
        <v>3</v>
      </c>
      <c r="P969">
        <v>3</v>
      </c>
      <c r="Q969" t="str">
        <f t="shared" si="16"/>
        <v>123</v>
      </c>
    </row>
    <row r="970" spans="1:17" x14ac:dyDescent="0.25">
      <c r="A970">
        <v>1060</v>
      </c>
      <c r="B970">
        <v>18.783990000000003</v>
      </c>
      <c r="C970" s="2">
        <v>1</v>
      </c>
      <c r="D970">
        <v>25.545650000000002</v>
      </c>
      <c r="E970" s="4">
        <v>2</v>
      </c>
      <c r="F970">
        <v>37.252433000000003</v>
      </c>
      <c r="G970" s="5">
        <v>3</v>
      </c>
      <c r="P970">
        <v>3</v>
      </c>
      <c r="Q970" t="str">
        <f t="shared" si="16"/>
        <v>123</v>
      </c>
    </row>
    <row r="971" spans="1:17" x14ac:dyDescent="0.25">
      <c r="A971">
        <v>1061</v>
      </c>
      <c r="B971">
        <v>18.783990000000003</v>
      </c>
      <c r="C971" s="2">
        <v>1</v>
      </c>
      <c r="D971">
        <v>25.571945999999997</v>
      </c>
      <c r="E971" s="4">
        <v>2</v>
      </c>
      <c r="F971">
        <v>37.331062000000003</v>
      </c>
      <c r="G971" s="5">
        <v>3</v>
      </c>
      <c r="P971">
        <v>3</v>
      </c>
      <c r="Q971" t="str">
        <f t="shared" si="16"/>
        <v>123</v>
      </c>
    </row>
    <row r="972" spans="1:17" x14ac:dyDescent="0.25">
      <c r="A972">
        <v>1062</v>
      </c>
      <c r="B972">
        <v>18.855277999999998</v>
      </c>
      <c r="C972" s="2">
        <v>1</v>
      </c>
      <c r="F972">
        <v>37.331062000000003</v>
      </c>
      <c r="G972" s="5">
        <v>3</v>
      </c>
      <c r="P972">
        <v>2</v>
      </c>
      <c r="Q972" t="str">
        <f t="shared" si="16"/>
        <v>13</v>
      </c>
    </row>
    <row r="973" spans="1:17" x14ac:dyDescent="0.25">
      <c r="A973">
        <v>1063</v>
      </c>
      <c r="B973">
        <v>18.855277999999998</v>
      </c>
      <c r="C973" s="2">
        <v>1</v>
      </c>
      <c r="F973">
        <v>37.331062000000003</v>
      </c>
      <c r="G973" s="5">
        <v>3</v>
      </c>
      <c r="J973">
        <v>37.818561000000003</v>
      </c>
      <c r="K973" t="s">
        <v>22</v>
      </c>
      <c r="Q973" t="str">
        <f t="shared" si="16"/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A6EC-83D9-4EB0-BEBE-2EB53D4AA9AB}">
  <dimension ref="A1:F973"/>
  <sheetViews>
    <sheetView workbookViewId="0">
      <selection sqref="A1:H1048576"/>
    </sheetView>
  </sheetViews>
  <sheetFormatPr defaultRowHeight="15" x14ac:dyDescent="0.25"/>
  <cols>
    <col min="1" max="1" width="5" bestFit="1" customWidth="1"/>
    <col min="2" max="2" width="9" bestFit="1" customWidth="1"/>
    <col min="3" max="3" width="10" bestFit="1" customWidth="1"/>
    <col min="4" max="4" width="9" bestFit="1" customWidth="1"/>
    <col min="5" max="6" width="10" bestFit="1" customWidth="1"/>
  </cols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</row>
    <row r="6" spans="1:6" x14ac:dyDescent="0.25">
      <c r="A6">
        <v>5</v>
      </c>
      <c r="B6" s="2">
        <v>1</v>
      </c>
    </row>
    <row r="7" spans="1:6" x14ac:dyDescent="0.25">
      <c r="A7">
        <v>6</v>
      </c>
      <c r="B7" s="2">
        <v>1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E17" s="3">
        <v>4</v>
      </c>
    </row>
    <row r="18" spans="1:5" x14ac:dyDescent="0.25">
      <c r="A18">
        <v>17</v>
      </c>
      <c r="B18" s="2">
        <v>1</v>
      </c>
      <c r="E18" s="3">
        <v>4</v>
      </c>
    </row>
    <row r="19" spans="1:5" x14ac:dyDescent="0.25">
      <c r="A19">
        <v>18</v>
      </c>
      <c r="B19" s="2">
        <v>1</v>
      </c>
      <c r="E19" s="3">
        <v>4</v>
      </c>
    </row>
    <row r="20" spans="1:5" x14ac:dyDescent="0.25">
      <c r="A20">
        <v>19</v>
      </c>
      <c r="E20" s="3">
        <v>4</v>
      </c>
    </row>
    <row r="21" spans="1:5" x14ac:dyDescent="0.25">
      <c r="A21">
        <v>20</v>
      </c>
      <c r="C21" s="4">
        <v>2</v>
      </c>
      <c r="E21" s="3">
        <v>4</v>
      </c>
    </row>
    <row r="22" spans="1:5" x14ac:dyDescent="0.25">
      <c r="A22">
        <v>21</v>
      </c>
      <c r="C22" s="4">
        <v>2</v>
      </c>
    </row>
    <row r="23" spans="1:5" x14ac:dyDescent="0.25">
      <c r="A23">
        <v>22</v>
      </c>
      <c r="C23" s="4">
        <v>2</v>
      </c>
    </row>
    <row r="24" spans="1:5" x14ac:dyDescent="0.25">
      <c r="A24">
        <v>23</v>
      </c>
      <c r="C24" s="4">
        <v>2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  <c r="C31" s="4">
        <v>2</v>
      </c>
      <c r="D31" s="5">
        <v>3</v>
      </c>
    </row>
    <row r="32" spans="1:5" x14ac:dyDescent="0.25">
      <c r="A32">
        <v>31</v>
      </c>
      <c r="C32" s="4">
        <v>2</v>
      </c>
      <c r="D32" s="5">
        <v>3</v>
      </c>
    </row>
    <row r="33" spans="1:5" x14ac:dyDescent="0.25">
      <c r="A33">
        <v>32</v>
      </c>
      <c r="B33" s="2">
        <v>1</v>
      </c>
      <c r="D33" s="5">
        <v>3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D35" s="5">
        <v>3</v>
      </c>
      <c r="E35" s="3">
        <v>4</v>
      </c>
    </row>
    <row r="36" spans="1:5" x14ac:dyDescent="0.25">
      <c r="A36">
        <v>35</v>
      </c>
      <c r="B36" s="2">
        <v>1</v>
      </c>
      <c r="D36" s="5">
        <v>3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  <c r="E43" s="3">
        <v>4</v>
      </c>
    </row>
    <row r="44" spans="1:5" x14ac:dyDescent="0.25">
      <c r="A44">
        <v>43</v>
      </c>
      <c r="B44" s="2">
        <v>1</v>
      </c>
    </row>
    <row r="45" spans="1:5" x14ac:dyDescent="0.25">
      <c r="A45">
        <v>44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  <c r="C56" s="4">
        <v>2</v>
      </c>
      <c r="D56" s="5">
        <v>3</v>
      </c>
    </row>
    <row r="57" spans="1:5" x14ac:dyDescent="0.25">
      <c r="A57">
        <v>56</v>
      </c>
      <c r="C57" s="4">
        <v>2</v>
      </c>
      <c r="D57" s="5">
        <v>3</v>
      </c>
    </row>
    <row r="58" spans="1:5" x14ac:dyDescent="0.25">
      <c r="A58">
        <v>57</v>
      </c>
      <c r="D58" s="5">
        <v>3</v>
      </c>
    </row>
    <row r="59" spans="1:5" x14ac:dyDescent="0.25">
      <c r="A59">
        <v>58</v>
      </c>
      <c r="D59" s="5">
        <v>3</v>
      </c>
    </row>
    <row r="60" spans="1:5" x14ac:dyDescent="0.25">
      <c r="A60">
        <v>59</v>
      </c>
      <c r="B60" s="2">
        <v>1</v>
      </c>
      <c r="D60" s="5">
        <v>3</v>
      </c>
      <c r="E60" s="3">
        <v>4</v>
      </c>
    </row>
    <row r="61" spans="1:5" x14ac:dyDescent="0.25">
      <c r="A61">
        <v>60</v>
      </c>
      <c r="B61" s="2">
        <v>1</v>
      </c>
      <c r="D61" s="5">
        <v>3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  <c r="B67" s="2">
        <v>1</v>
      </c>
      <c r="E67" s="3">
        <v>4</v>
      </c>
    </row>
    <row r="68" spans="1:5" x14ac:dyDescent="0.25">
      <c r="A68">
        <v>67</v>
      </c>
      <c r="B68" s="2">
        <v>1</v>
      </c>
      <c r="E68" s="3">
        <v>4</v>
      </c>
    </row>
    <row r="69" spans="1:5" x14ac:dyDescent="0.25">
      <c r="A69">
        <v>68</v>
      </c>
      <c r="B69" s="2">
        <v>1</v>
      </c>
      <c r="E69" s="3">
        <v>4</v>
      </c>
    </row>
    <row r="70" spans="1:5" x14ac:dyDescent="0.25">
      <c r="A70">
        <v>69</v>
      </c>
      <c r="B70" s="2">
        <v>1</v>
      </c>
      <c r="E70" s="3">
        <v>4</v>
      </c>
    </row>
    <row r="71" spans="1:5" x14ac:dyDescent="0.25">
      <c r="A71">
        <v>70</v>
      </c>
      <c r="B71" s="2">
        <v>1</v>
      </c>
      <c r="E71" s="3">
        <v>4</v>
      </c>
    </row>
    <row r="72" spans="1:5" x14ac:dyDescent="0.25">
      <c r="A72">
        <v>71</v>
      </c>
      <c r="B72" s="2">
        <v>1</v>
      </c>
      <c r="C72" s="4">
        <v>2</v>
      </c>
      <c r="E72" s="3">
        <v>4</v>
      </c>
    </row>
    <row r="73" spans="1:5" x14ac:dyDescent="0.25">
      <c r="A73">
        <v>72</v>
      </c>
      <c r="C73" s="4">
        <v>2</v>
      </c>
    </row>
    <row r="74" spans="1:5" x14ac:dyDescent="0.25">
      <c r="A74">
        <v>73</v>
      </c>
      <c r="C74" s="4">
        <v>2</v>
      </c>
    </row>
    <row r="75" spans="1:5" x14ac:dyDescent="0.25">
      <c r="A75">
        <v>74</v>
      </c>
      <c r="C75" s="4">
        <v>2</v>
      </c>
    </row>
    <row r="76" spans="1:5" x14ac:dyDescent="0.25">
      <c r="A76">
        <v>75</v>
      </c>
      <c r="C76" s="4">
        <v>2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  <c r="C80" s="4">
        <v>2</v>
      </c>
      <c r="D80" s="5">
        <v>3</v>
      </c>
      <c r="E80" s="3">
        <v>4</v>
      </c>
    </row>
    <row r="81" spans="1:5" x14ac:dyDescent="0.25">
      <c r="A81">
        <v>80</v>
      </c>
      <c r="C81" s="4">
        <v>2</v>
      </c>
      <c r="D81" s="5">
        <v>3</v>
      </c>
      <c r="E81" s="3">
        <v>4</v>
      </c>
    </row>
    <row r="82" spans="1:5" x14ac:dyDescent="0.25">
      <c r="A82">
        <v>81</v>
      </c>
      <c r="C82" s="4">
        <v>2</v>
      </c>
      <c r="D82" s="5">
        <v>3</v>
      </c>
      <c r="E82" s="3">
        <v>4</v>
      </c>
    </row>
    <row r="83" spans="1:5" x14ac:dyDescent="0.25">
      <c r="A83">
        <v>82</v>
      </c>
      <c r="C83" s="4">
        <v>2</v>
      </c>
      <c r="D83" s="5">
        <v>3</v>
      </c>
      <c r="E83" s="3">
        <v>4</v>
      </c>
    </row>
    <row r="84" spans="1:5" x14ac:dyDescent="0.25">
      <c r="A84">
        <v>83</v>
      </c>
      <c r="D84" s="5">
        <v>3</v>
      </c>
      <c r="E84" s="3">
        <v>4</v>
      </c>
    </row>
    <row r="85" spans="1:5" x14ac:dyDescent="0.25">
      <c r="A85">
        <v>84</v>
      </c>
      <c r="D85" s="5">
        <v>3</v>
      </c>
      <c r="E85" s="3">
        <v>4</v>
      </c>
    </row>
    <row r="86" spans="1:5" x14ac:dyDescent="0.25">
      <c r="A86">
        <v>85</v>
      </c>
      <c r="B86" s="2">
        <v>1</v>
      </c>
      <c r="D86" s="5">
        <v>3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  <c r="B92" s="2">
        <v>1</v>
      </c>
      <c r="E92" s="3">
        <v>4</v>
      </c>
    </row>
    <row r="93" spans="1:5" x14ac:dyDescent="0.25">
      <c r="A93">
        <v>92</v>
      </c>
      <c r="B93" s="2">
        <v>1</v>
      </c>
      <c r="E93" s="3">
        <v>4</v>
      </c>
    </row>
    <row r="94" spans="1:5" x14ac:dyDescent="0.25">
      <c r="A94">
        <v>93</v>
      </c>
      <c r="B94" s="2">
        <v>1</v>
      </c>
      <c r="E94" s="3">
        <v>4</v>
      </c>
    </row>
    <row r="95" spans="1:5" x14ac:dyDescent="0.25">
      <c r="A95">
        <v>94</v>
      </c>
      <c r="B95" s="2">
        <v>1</v>
      </c>
    </row>
    <row r="96" spans="1:5" x14ac:dyDescent="0.25">
      <c r="A96">
        <v>95</v>
      </c>
      <c r="B96" s="2">
        <v>1</v>
      </c>
      <c r="C96" s="4">
        <v>2</v>
      </c>
    </row>
    <row r="97" spans="1:5" x14ac:dyDescent="0.25">
      <c r="A97">
        <v>96</v>
      </c>
      <c r="B97" s="2">
        <v>1</v>
      </c>
      <c r="C97" s="4">
        <v>2</v>
      </c>
      <c r="D97" s="5">
        <v>3</v>
      </c>
    </row>
    <row r="98" spans="1:5" x14ac:dyDescent="0.25">
      <c r="A98">
        <v>97</v>
      </c>
      <c r="B98" s="2">
        <v>1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C105" s="4">
        <v>2</v>
      </c>
      <c r="D105" s="5">
        <v>3</v>
      </c>
    </row>
    <row r="106" spans="1:5" x14ac:dyDescent="0.25">
      <c r="A106">
        <v>105</v>
      </c>
      <c r="C106" s="4">
        <v>2</v>
      </c>
      <c r="D106" s="5">
        <v>3</v>
      </c>
    </row>
    <row r="107" spans="1:5" x14ac:dyDescent="0.25">
      <c r="A107">
        <v>106</v>
      </c>
      <c r="C107" s="4">
        <v>2</v>
      </c>
      <c r="D107" s="5">
        <v>3</v>
      </c>
    </row>
    <row r="108" spans="1:5" x14ac:dyDescent="0.25">
      <c r="A108">
        <v>107</v>
      </c>
      <c r="B108" s="2">
        <v>1</v>
      </c>
      <c r="D108" s="5">
        <v>3</v>
      </c>
    </row>
    <row r="109" spans="1:5" x14ac:dyDescent="0.25">
      <c r="A109">
        <v>108</v>
      </c>
      <c r="B109" s="2">
        <v>1</v>
      </c>
      <c r="D109" s="5">
        <v>3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B117" s="2">
        <v>1</v>
      </c>
      <c r="E117" s="3">
        <v>4</v>
      </c>
    </row>
    <row r="118" spans="1:5" x14ac:dyDescent="0.25">
      <c r="A118">
        <v>117</v>
      </c>
      <c r="B118" s="2">
        <v>1</v>
      </c>
      <c r="E118" s="3">
        <v>4</v>
      </c>
    </row>
    <row r="119" spans="1:5" x14ac:dyDescent="0.25">
      <c r="A119">
        <v>118</v>
      </c>
      <c r="B119" s="2">
        <v>1</v>
      </c>
      <c r="E119" s="3">
        <v>4</v>
      </c>
    </row>
    <row r="120" spans="1:5" x14ac:dyDescent="0.25">
      <c r="A120">
        <v>119</v>
      </c>
      <c r="B120" s="2">
        <v>1</v>
      </c>
      <c r="E120" s="3">
        <v>4</v>
      </c>
    </row>
    <row r="121" spans="1:5" x14ac:dyDescent="0.25">
      <c r="A121">
        <v>120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  <c r="D130" s="5">
        <v>3</v>
      </c>
    </row>
    <row r="131" spans="1:5" x14ac:dyDescent="0.25">
      <c r="A131">
        <v>130</v>
      </c>
      <c r="C131" s="4">
        <v>2</v>
      </c>
      <c r="D131" s="5">
        <v>3</v>
      </c>
    </row>
    <row r="132" spans="1:5" x14ac:dyDescent="0.25">
      <c r="A132">
        <v>131</v>
      </c>
      <c r="B132" s="2">
        <v>1</v>
      </c>
      <c r="C132" s="4">
        <v>2</v>
      </c>
      <c r="D132" s="5">
        <v>3</v>
      </c>
    </row>
    <row r="133" spans="1:5" x14ac:dyDescent="0.25">
      <c r="A133">
        <v>132</v>
      </c>
      <c r="B133" s="2">
        <v>1</v>
      </c>
      <c r="C133" s="4">
        <v>2</v>
      </c>
      <c r="D133" s="5">
        <v>3</v>
      </c>
    </row>
    <row r="134" spans="1:5" x14ac:dyDescent="0.25">
      <c r="A134">
        <v>133</v>
      </c>
      <c r="B134" s="2">
        <v>1</v>
      </c>
      <c r="C134" s="4">
        <v>2</v>
      </c>
      <c r="D134" s="5">
        <v>3</v>
      </c>
    </row>
    <row r="135" spans="1:5" x14ac:dyDescent="0.25">
      <c r="A135">
        <v>134</v>
      </c>
      <c r="B135" s="2">
        <v>1</v>
      </c>
      <c r="D135" s="5">
        <v>3</v>
      </c>
    </row>
    <row r="136" spans="1:5" x14ac:dyDescent="0.25">
      <c r="A136">
        <v>135</v>
      </c>
      <c r="B136" s="2">
        <v>1</v>
      </c>
      <c r="D136" s="5">
        <v>3</v>
      </c>
    </row>
    <row r="137" spans="1:5" x14ac:dyDescent="0.25">
      <c r="A137">
        <v>136</v>
      </c>
      <c r="B137" s="2">
        <v>1</v>
      </c>
      <c r="D137" s="5">
        <v>3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B143" s="2">
        <v>1</v>
      </c>
      <c r="E143" s="3">
        <v>4</v>
      </c>
    </row>
    <row r="144" spans="1:5" x14ac:dyDescent="0.25">
      <c r="A144">
        <v>143</v>
      </c>
      <c r="B144" s="2">
        <v>1</v>
      </c>
      <c r="E144" s="3">
        <v>4</v>
      </c>
    </row>
    <row r="145" spans="1:5" x14ac:dyDescent="0.25">
      <c r="A145">
        <v>144</v>
      </c>
      <c r="E145" s="3">
        <v>4</v>
      </c>
    </row>
    <row r="146" spans="1:5" x14ac:dyDescent="0.25">
      <c r="A146">
        <v>145</v>
      </c>
      <c r="C146" s="4">
        <v>2</v>
      </c>
      <c r="E146" s="3">
        <v>4</v>
      </c>
    </row>
    <row r="147" spans="1:5" x14ac:dyDescent="0.25">
      <c r="A147">
        <v>146</v>
      </c>
      <c r="C147" s="4">
        <v>2</v>
      </c>
      <c r="E147" s="3">
        <v>4</v>
      </c>
    </row>
    <row r="148" spans="1:5" x14ac:dyDescent="0.25">
      <c r="A148">
        <v>147</v>
      </c>
      <c r="C148" s="4">
        <v>2</v>
      </c>
      <c r="E148" s="3">
        <v>4</v>
      </c>
    </row>
    <row r="149" spans="1:5" x14ac:dyDescent="0.25">
      <c r="A149">
        <v>148</v>
      </c>
      <c r="C149" s="4">
        <v>2</v>
      </c>
      <c r="E149" s="3">
        <v>4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  <c r="D155" s="5">
        <v>3</v>
      </c>
    </row>
    <row r="156" spans="1:5" x14ac:dyDescent="0.25">
      <c r="A156">
        <v>155</v>
      </c>
      <c r="C156" s="4">
        <v>2</v>
      </c>
      <c r="D156" s="5">
        <v>3</v>
      </c>
    </row>
    <row r="157" spans="1:5" x14ac:dyDescent="0.25">
      <c r="A157">
        <v>156</v>
      </c>
      <c r="C157" s="4">
        <v>2</v>
      </c>
      <c r="D157" s="5">
        <v>3</v>
      </c>
    </row>
    <row r="158" spans="1:5" x14ac:dyDescent="0.25">
      <c r="A158">
        <v>157</v>
      </c>
      <c r="B158" s="2">
        <v>1</v>
      </c>
      <c r="C158" s="4">
        <v>2</v>
      </c>
      <c r="D158" s="5">
        <v>3</v>
      </c>
    </row>
    <row r="159" spans="1:5" x14ac:dyDescent="0.25">
      <c r="A159">
        <v>158</v>
      </c>
      <c r="B159" s="2">
        <v>1</v>
      </c>
      <c r="C159" s="4">
        <v>2</v>
      </c>
      <c r="D159" s="5">
        <v>3</v>
      </c>
    </row>
    <row r="160" spans="1:5" x14ac:dyDescent="0.25">
      <c r="A160">
        <v>159</v>
      </c>
      <c r="B160" s="2">
        <v>1</v>
      </c>
      <c r="D160" s="5">
        <v>3</v>
      </c>
    </row>
    <row r="161" spans="1:5" x14ac:dyDescent="0.25">
      <c r="A161">
        <v>160</v>
      </c>
      <c r="B161" s="2">
        <v>1</v>
      </c>
      <c r="D161" s="5">
        <v>3</v>
      </c>
    </row>
    <row r="162" spans="1:5" x14ac:dyDescent="0.25">
      <c r="A162">
        <v>161</v>
      </c>
      <c r="B162" s="2">
        <v>1</v>
      </c>
      <c r="D162" s="5">
        <v>3</v>
      </c>
    </row>
    <row r="163" spans="1:5" x14ac:dyDescent="0.25">
      <c r="A163">
        <v>162</v>
      </c>
      <c r="B163" s="2">
        <v>1</v>
      </c>
      <c r="D163" s="5">
        <v>3</v>
      </c>
    </row>
    <row r="164" spans="1:5" x14ac:dyDescent="0.25">
      <c r="A164">
        <v>163</v>
      </c>
      <c r="B164" s="2">
        <v>1</v>
      </c>
      <c r="D164" s="5">
        <v>3</v>
      </c>
      <c r="E164" s="3">
        <v>4</v>
      </c>
    </row>
    <row r="165" spans="1:5" x14ac:dyDescent="0.25">
      <c r="A165">
        <v>164</v>
      </c>
      <c r="B165" s="2">
        <v>1</v>
      </c>
      <c r="D165" s="5">
        <v>3</v>
      </c>
      <c r="E165" s="3">
        <v>4</v>
      </c>
    </row>
    <row r="166" spans="1:5" x14ac:dyDescent="0.25">
      <c r="A166">
        <v>165</v>
      </c>
      <c r="B166" s="2">
        <v>1</v>
      </c>
      <c r="D166" s="5">
        <v>3</v>
      </c>
      <c r="E166" s="3">
        <v>4</v>
      </c>
    </row>
    <row r="167" spans="1:5" x14ac:dyDescent="0.25">
      <c r="A167">
        <v>166</v>
      </c>
      <c r="B167" s="2">
        <v>1</v>
      </c>
      <c r="D167" s="5">
        <v>3</v>
      </c>
      <c r="E167" s="3">
        <v>4</v>
      </c>
    </row>
    <row r="168" spans="1:5" x14ac:dyDescent="0.25">
      <c r="A168">
        <v>167</v>
      </c>
      <c r="B168" s="2">
        <v>1</v>
      </c>
      <c r="E168" s="3">
        <v>4</v>
      </c>
    </row>
    <row r="169" spans="1:5" x14ac:dyDescent="0.25">
      <c r="A169">
        <v>168</v>
      </c>
      <c r="B169" s="2">
        <v>1</v>
      </c>
      <c r="E169" s="3">
        <v>4</v>
      </c>
    </row>
    <row r="170" spans="1:5" x14ac:dyDescent="0.25">
      <c r="A170">
        <v>169</v>
      </c>
      <c r="B170" s="2">
        <v>1</v>
      </c>
      <c r="E170" s="3">
        <v>4</v>
      </c>
    </row>
    <row r="171" spans="1:5" x14ac:dyDescent="0.25">
      <c r="A171">
        <v>170</v>
      </c>
      <c r="B171" s="2">
        <v>1</v>
      </c>
      <c r="E171" s="3">
        <v>4</v>
      </c>
    </row>
    <row r="172" spans="1:5" x14ac:dyDescent="0.25">
      <c r="A172">
        <v>171</v>
      </c>
      <c r="B172" s="2">
        <v>1</v>
      </c>
      <c r="E172" s="3">
        <v>4</v>
      </c>
    </row>
    <row r="173" spans="1:5" x14ac:dyDescent="0.25">
      <c r="A173">
        <v>172</v>
      </c>
      <c r="E173" s="3">
        <v>4</v>
      </c>
    </row>
    <row r="174" spans="1:5" x14ac:dyDescent="0.25">
      <c r="A174">
        <v>173</v>
      </c>
      <c r="C174" s="4">
        <v>2</v>
      </c>
      <c r="E174" s="3">
        <v>4</v>
      </c>
    </row>
    <row r="175" spans="1:5" x14ac:dyDescent="0.25">
      <c r="A175">
        <v>174</v>
      </c>
      <c r="C175" s="4">
        <v>2</v>
      </c>
      <c r="E175" s="3">
        <v>4</v>
      </c>
    </row>
    <row r="176" spans="1:5" x14ac:dyDescent="0.25">
      <c r="A176">
        <v>175</v>
      </c>
      <c r="C176" s="4">
        <v>2</v>
      </c>
      <c r="E176" s="3">
        <v>4</v>
      </c>
    </row>
    <row r="177" spans="1:5" x14ac:dyDescent="0.25">
      <c r="A177">
        <v>176</v>
      </c>
      <c r="C177" s="4">
        <v>2</v>
      </c>
      <c r="E177" s="3">
        <v>4</v>
      </c>
    </row>
    <row r="178" spans="1:5" x14ac:dyDescent="0.25">
      <c r="A178">
        <v>177</v>
      </c>
      <c r="C178" s="4">
        <v>2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  <c r="D180" s="5">
        <v>3</v>
      </c>
    </row>
    <row r="181" spans="1:5" x14ac:dyDescent="0.25">
      <c r="A181">
        <v>180</v>
      </c>
      <c r="C181" s="4">
        <v>2</v>
      </c>
      <c r="D181" s="5">
        <v>3</v>
      </c>
    </row>
    <row r="182" spans="1:5" x14ac:dyDescent="0.25">
      <c r="A182">
        <v>181</v>
      </c>
      <c r="C182" s="4">
        <v>2</v>
      </c>
      <c r="D182" s="5">
        <v>3</v>
      </c>
    </row>
    <row r="183" spans="1:5" x14ac:dyDescent="0.25">
      <c r="A183">
        <v>182</v>
      </c>
      <c r="C183" s="4">
        <v>2</v>
      </c>
      <c r="D183" s="5">
        <v>3</v>
      </c>
    </row>
    <row r="184" spans="1:5" x14ac:dyDescent="0.25">
      <c r="A184">
        <v>183</v>
      </c>
      <c r="C184" s="4">
        <v>2</v>
      </c>
      <c r="D184" s="5">
        <v>3</v>
      </c>
    </row>
    <row r="185" spans="1:5" x14ac:dyDescent="0.25">
      <c r="A185">
        <v>184</v>
      </c>
      <c r="C185" s="4">
        <v>2</v>
      </c>
      <c r="D185" s="5">
        <v>3</v>
      </c>
    </row>
    <row r="186" spans="1:5" x14ac:dyDescent="0.25">
      <c r="A186">
        <v>185</v>
      </c>
      <c r="B186" s="2">
        <v>1</v>
      </c>
      <c r="C186" s="4">
        <v>2</v>
      </c>
      <c r="D186" s="5">
        <v>3</v>
      </c>
    </row>
    <row r="187" spans="1:5" x14ac:dyDescent="0.25">
      <c r="A187">
        <v>186</v>
      </c>
      <c r="B187" s="2">
        <v>1</v>
      </c>
      <c r="C187" s="4">
        <v>2</v>
      </c>
      <c r="D187" s="5">
        <v>3</v>
      </c>
    </row>
    <row r="188" spans="1:5" x14ac:dyDescent="0.25">
      <c r="A188">
        <v>187</v>
      </c>
      <c r="B188" s="2">
        <v>1</v>
      </c>
      <c r="D188" s="5">
        <v>3</v>
      </c>
    </row>
    <row r="189" spans="1:5" x14ac:dyDescent="0.25">
      <c r="A189">
        <v>188</v>
      </c>
      <c r="B189" s="2">
        <v>1</v>
      </c>
      <c r="D189" s="5">
        <v>3</v>
      </c>
    </row>
    <row r="190" spans="1:5" x14ac:dyDescent="0.25">
      <c r="A190">
        <v>189</v>
      </c>
      <c r="B190" s="2">
        <v>1</v>
      </c>
      <c r="D190" s="5">
        <v>3</v>
      </c>
    </row>
    <row r="191" spans="1:5" x14ac:dyDescent="0.25">
      <c r="A191">
        <v>190</v>
      </c>
      <c r="B191" s="2">
        <v>1</v>
      </c>
      <c r="D191" s="5">
        <v>3</v>
      </c>
      <c r="E191" s="3">
        <v>4</v>
      </c>
    </row>
    <row r="192" spans="1:5" x14ac:dyDescent="0.25">
      <c r="A192">
        <v>191</v>
      </c>
      <c r="B192" s="2">
        <v>1</v>
      </c>
      <c r="D192" s="5">
        <v>3</v>
      </c>
      <c r="E192" s="3">
        <v>4</v>
      </c>
    </row>
    <row r="193" spans="1:5" x14ac:dyDescent="0.25">
      <c r="A193">
        <v>192</v>
      </c>
      <c r="B193" s="2">
        <v>1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E199" s="3">
        <v>4</v>
      </c>
    </row>
    <row r="200" spans="1:5" x14ac:dyDescent="0.25">
      <c r="A200">
        <v>199</v>
      </c>
      <c r="C200" s="4">
        <v>2</v>
      </c>
      <c r="E200" s="3">
        <v>4</v>
      </c>
    </row>
    <row r="201" spans="1:5" x14ac:dyDescent="0.25">
      <c r="A201">
        <v>200</v>
      </c>
      <c r="C201" s="4">
        <v>2</v>
      </c>
      <c r="E201" s="3">
        <v>4</v>
      </c>
    </row>
    <row r="202" spans="1:5" x14ac:dyDescent="0.25">
      <c r="A202">
        <v>201</v>
      </c>
      <c r="C202" s="4">
        <v>2</v>
      </c>
      <c r="E202" s="3">
        <v>4</v>
      </c>
    </row>
    <row r="203" spans="1:5" x14ac:dyDescent="0.25">
      <c r="A203">
        <v>202</v>
      </c>
      <c r="C203" s="4">
        <v>2</v>
      </c>
      <c r="E203" s="3">
        <v>4</v>
      </c>
    </row>
    <row r="204" spans="1:5" x14ac:dyDescent="0.25">
      <c r="A204">
        <v>203</v>
      </c>
      <c r="C204" s="4">
        <v>2</v>
      </c>
      <c r="E204" s="3">
        <v>4</v>
      </c>
    </row>
    <row r="205" spans="1:5" x14ac:dyDescent="0.25">
      <c r="A205">
        <v>204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  <c r="D208" s="5">
        <v>3</v>
      </c>
    </row>
    <row r="209" spans="1:5" x14ac:dyDescent="0.25">
      <c r="A209">
        <v>208</v>
      </c>
      <c r="C209" s="4">
        <v>2</v>
      </c>
      <c r="D209" s="5">
        <v>3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  <c r="E213" s="3">
        <v>4</v>
      </c>
    </row>
    <row r="214" spans="1:5" x14ac:dyDescent="0.25">
      <c r="A214">
        <v>213</v>
      </c>
      <c r="D214" s="5">
        <v>3</v>
      </c>
      <c r="E214" s="3">
        <v>4</v>
      </c>
    </row>
    <row r="215" spans="1:5" x14ac:dyDescent="0.25">
      <c r="A215">
        <v>214</v>
      </c>
      <c r="B215" s="2">
        <v>1</v>
      </c>
      <c r="D215" s="5">
        <v>3</v>
      </c>
      <c r="E215" s="3">
        <v>4</v>
      </c>
    </row>
    <row r="216" spans="1:5" x14ac:dyDescent="0.25">
      <c r="A216">
        <v>215</v>
      </c>
      <c r="B216" s="2">
        <v>1</v>
      </c>
      <c r="D216" s="5">
        <v>3</v>
      </c>
      <c r="E216" s="3">
        <v>4</v>
      </c>
    </row>
    <row r="217" spans="1:5" x14ac:dyDescent="0.25">
      <c r="A217">
        <v>216</v>
      </c>
      <c r="B217" s="2">
        <v>1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D222" s="5">
        <v>3</v>
      </c>
      <c r="E222" s="3">
        <v>4</v>
      </c>
    </row>
    <row r="223" spans="1:5" x14ac:dyDescent="0.25">
      <c r="A223">
        <v>222</v>
      </c>
      <c r="B223" s="2">
        <v>1</v>
      </c>
      <c r="D223" s="5">
        <v>3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  <c r="E227" s="3">
        <v>4</v>
      </c>
    </row>
    <row r="228" spans="1:5" x14ac:dyDescent="0.25">
      <c r="A228">
        <v>227</v>
      </c>
      <c r="B228" s="2">
        <v>1</v>
      </c>
      <c r="E228" s="3">
        <v>4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B230" s="2">
        <v>1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C234" s="4">
        <v>2</v>
      </c>
      <c r="D234" s="5">
        <v>3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C240" s="4">
        <v>2</v>
      </c>
      <c r="D240" s="5">
        <v>3</v>
      </c>
    </row>
    <row r="241" spans="1:5" x14ac:dyDescent="0.25">
      <c r="A241">
        <v>240</v>
      </c>
      <c r="C241" s="4">
        <v>2</v>
      </c>
      <c r="D241" s="5">
        <v>3</v>
      </c>
    </row>
    <row r="242" spans="1:5" x14ac:dyDescent="0.25">
      <c r="A242">
        <v>241</v>
      </c>
      <c r="C242" s="4">
        <v>2</v>
      </c>
      <c r="D242" s="5">
        <v>3</v>
      </c>
    </row>
    <row r="243" spans="1:5" x14ac:dyDescent="0.25">
      <c r="A243">
        <v>242</v>
      </c>
      <c r="B243" s="2">
        <v>1</v>
      </c>
      <c r="C243" s="4">
        <v>2</v>
      </c>
      <c r="D243" s="5">
        <v>3</v>
      </c>
    </row>
    <row r="244" spans="1:5" x14ac:dyDescent="0.25">
      <c r="A244">
        <v>243</v>
      </c>
      <c r="B244" s="2">
        <v>1</v>
      </c>
      <c r="D244" s="5">
        <v>3</v>
      </c>
    </row>
    <row r="245" spans="1:5" x14ac:dyDescent="0.25">
      <c r="A245">
        <v>244</v>
      </c>
      <c r="B245" s="2">
        <v>1</v>
      </c>
      <c r="D245" s="5">
        <v>3</v>
      </c>
    </row>
    <row r="246" spans="1:5" x14ac:dyDescent="0.25">
      <c r="A246">
        <v>245</v>
      </c>
      <c r="B246" s="2">
        <v>1</v>
      </c>
      <c r="D246" s="5">
        <v>3</v>
      </c>
      <c r="E246" s="3">
        <v>4</v>
      </c>
    </row>
    <row r="247" spans="1:5" x14ac:dyDescent="0.25">
      <c r="A247">
        <v>246</v>
      </c>
      <c r="B247" s="2">
        <v>1</v>
      </c>
      <c r="D247" s="5">
        <v>3</v>
      </c>
      <c r="E247" s="3">
        <v>4</v>
      </c>
    </row>
    <row r="248" spans="1:5" x14ac:dyDescent="0.25">
      <c r="A248">
        <v>247</v>
      </c>
      <c r="B248" s="2">
        <v>1</v>
      </c>
      <c r="D248" s="5">
        <v>3</v>
      </c>
      <c r="E248" s="3">
        <v>4</v>
      </c>
    </row>
    <row r="249" spans="1:5" x14ac:dyDescent="0.25">
      <c r="A249">
        <v>248</v>
      </c>
      <c r="B249" s="2">
        <v>1</v>
      </c>
      <c r="D249" s="5">
        <v>3</v>
      </c>
      <c r="E249" s="3">
        <v>4</v>
      </c>
    </row>
    <row r="250" spans="1:5" x14ac:dyDescent="0.25">
      <c r="A250">
        <v>249</v>
      </c>
      <c r="B250" s="2">
        <v>1</v>
      </c>
      <c r="D250" s="5">
        <v>3</v>
      </c>
      <c r="E250" s="3">
        <v>4</v>
      </c>
    </row>
    <row r="251" spans="1:5" x14ac:dyDescent="0.25">
      <c r="A251">
        <v>250</v>
      </c>
      <c r="B251" s="2">
        <v>1</v>
      </c>
      <c r="D251" s="5">
        <v>3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E255" s="3">
        <v>4</v>
      </c>
    </row>
    <row r="256" spans="1:5" x14ac:dyDescent="0.25">
      <c r="A256">
        <v>255</v>
      </c>
      <c r="B256" s="2">
        <v>1</v>
      </c>
      <c r="E256" s="3">
        <v>4</v>
      </c>
    </row>
    <row r="257" spans="1:5" x14ac:dyDescent="0.25">
      <c r="A257">
        <v>256</v>
      </c>
      <c r="B257" s="2">
        <v>1</v>
      </c>
      <c r="E257" s="3">
        <v>4</v>
      </c>
    </row>
    <row r="258" spans="1:5" x14ac:dyDescent="0.25">
      <c r="A258">
        <v>257</v>
      </c>
      <c r="E258" s="3">
        <v>4</v>
      </c>
    </row>
    <row r="259" spans="1:5" x14ac:dyDescent="0.25">
      <c r="A259">
        <v>258</v>
      </c>
      <c r="C259" s="4">
        <v>2</v>
      </c>
      <c r="E259" s="3">
        <v>4</v>
      </c>
    </row>
    <row r="260" spans="1:5" x14ac:dyDescent="0.25">
      <c r="A260">
        <v>259</v>
      </c>
      <c r="C260" s="4">
        <v>2</v>
      </c>
      <c r="E260" s="3">
        <v>4</v>
      </c>
    </row>
    <row r="261" spans="1:5" x14ac:dyDescent="0.25">
      <c r="A261">
        <v>260</v>
      </c>
      <c r="C261" s="4">
        <v>2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C263" s="4">
        <v>2</v>
      </c>
      <c r="D263" s="5">
        <v>3</v>
      </c>
    </row>
    <row r="264" spans="1:5" x14ac:dyDescent="0.25">
      <c r="A264">
        <v>263</v>
      </c>
      <c r="C264" s="4">
        <v>2</v>
      </c>
      <c r="D264" s="5">
        <v>3</v>
      </c>
    </row>
    <row r="265" spans="1:5" x14ac:dyDescent="0.25">
      <c r="A265">
        <v>264</v>
      </c>
      <c r="C265" s="4">
        <v>2</v>
      </c>
      <c r="D265" s="5">
        <v>3</v>
      </c>
    </row>
    <row r="266" spans="1:5" x14ac:dyDescent="0.25">
      <c r="A266">
        <v>265</v>
      </c>
      <c r="C266" s="4">
        <v>2</v>
      </c>
      <c r="D266" s="5">
        <v>3</v>
      </c>
    </row>
    <row r="267" spans="1:5" x14ac:dyDescent="0.25">
      <c r="A267">
        <v>266</v>
      </c>
      <c r="C267" s="4">
        <v>2</v>
      </c>
      <c r="D267" s="5">
        <v>3</v>
      </c>
    </row>
    <row r="268" spans="1:5" x14ac:dyDescent="0.25">
      <c r="A268">
        <v>267</v>
      </c>
      <c r="C268" s="4">
        <v>2</v>
      </c>
      <c r="D268" s="5">
        <v>3</v>
      </c>
    </row>
    <row r="269" spans="1:5" x14ac:dyDescent="0.25">
      <c r="A269">
        <v>268</v>
      </c>
      <c r="C269" s="4">
        <v>2</v>
      </c>
      <c r="D269" s="5">
        <v>3</v>
      </c>
    </row>
    <row r="270" spans="1:5" x14ac:dyDescent="0.25">
      <c r="A270">
        <v>269</v>
      </c>
      <c r="C270" s="4">
        <v>2</v>
      </c>
      <c r="D270" s="5">
        <v>3</v>
      </c>
    </row>
    <row r="271" spans="1:5" x14ac:dyDescent="0.25">
      <c r="A271">
        <v>270</v>
      </c>
      <c r="B271" s="2">
        <v>1</v>
      </c>
      <c r="C271" s="4">
        <v>2</v>
      </c>
      <c r="D271" s="5">
        <v>3</v>
      </c>
    </row>
    <row r="272" spans="1:5" x14ac:dyDescent="0.25">
      <c r="A272">
        <v>271</v>
      </c>
      <c r="B272" s="2">
        <v>1</v>
      </c>
      <c r="C272" s="4">
        <v>2</v>
      </c>
      <c r="D272" s="5">
        <v>3</v>
      </c>
    </row>
    <row r="273" spans="1:5" x14ac:dyDescent="0.25">
      <c r="A273">
        <v>272</v>
      </c>
      <c r="B273" s="2">
        <v>1</v>
      </c>
      <c r="C273" s="4">
        <v>2</v>
      </c>
      <c r="D273" s="5">
        <v>3</v>
      </c>
    </row>
    <row r="274" spans="1:5" x14ac:dyDescent="0.25">
      <c r="A274">
        <v>273</v>
      </c>
      <c r="B274" s="2">
        <v>1</v>
      </c>
      <c r="D274" s="5">
        <v>3</v>
      </c>
    </row>
    <row r="275" spans="1:5" x14ac:dyDescent="0.25">
      <c r="A275">
        <v>274</v>
      </c>
      <c r="B275" s="2">
        <v>1</v>
      </c>
      <c r="D275" s="5">
        <v>3</v>
      </c>
    </row>
    <row r="276" spans="1:5" x14ac:dyDescent="0.25">
      <c r="A276">
        <v>275</v>
      </c>
      <c r="B276" s="2">
        <v>1</v>
      </c>
      <c r="D276" s="5">
        <v>3</v>
      </c>
    </row>
    <row r="277" spans="1:5" x14ac:dyDescent="0.25">
      <c r="A277">
        <v>276</v>
      </c>
      <c r="B277" s="2">
        <v>1</v>
      </c>
      <c r="D277" s="5">
        <v>3</v>
      </c>
    </row>
    <row r="278" spans="1:5" x14ac:dyDescent="0.25">
      <c r="A278">
        <v>277</v>
      </c>
      <c r="B278" s="2">
        <v>1</v>
      </c>
      <c r="D278" s="5">
        <v>3</v>
      </c>
    </row>
    <row r="279" spans="1:5" x14ac:dyDescent="0.25">
      <c r="A279">
        <v>278</v>
      </c>
      <c r="B279" s="2">
        <v>1</v>
      </c>
      <c r="D279" s="5">
        <v>3</v>
      </c>
      <c r="E279" s="3">
        <v>4</v>
      </c>
    </row>
    <row r="280" spans="1:5" x14ac:dyDescent="0.25">
      <c r="A280">
        <v>279</v>
      </c>
      <c r="B280" s="2">
        <v>1</v>
      </c>
      <c r="D280" s="5">
        <v>3</v>
      </c>
      <c r="E280" s="3">
        <v>4</v>
      </c>
    </row>
    <row r="281" spans="1:5" x14ac:dyDescent="0.25">
      <c r="A281">
        <v>280</v>
      </c>
      <c r="B281" s="2">
        <v>1</v>
      </c>
      <c r="D281" s="5">
        <v>3</v>
      </c>
      <c r="E281" s="3">
        <v>4</v>
      </c>
    </row>
    <row r="282" spans="1:5" x14ac:dyDescent="0.25">
      <c r="A282">
        <v>281</v>
      </c>
      <c r="B282" s="2">
        <v>1</v>
      </c>
      <c r="D282" s="5">
        <v>3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B287" s="2">
        <v>1</v>
      </c>
      <c r="E287" s="3">
        <v>4</v>
      </c>
    </row>
    <row r="288" spans="1:5" x14ac:dyDescent="0.25">
      <c r="A288">
        <v>287</v>
      </c>
      <c r="B288" s="2">
        <v>1</v>
      </c>
      <c r="C288" s="4">
        <v>2</v>
      </c>
      <c r="E288" s="3">
        <v>4</v>
      </c>
    </row>
    <row r="289" spans="1:5" x14ac:dyDescent="0.25">
      <c r="A289">
        <v>288</v>
      </c>
      <c r="C289" s="4">
        <v>2</v>
      </c>
      <c r="E289" s="3">
        <v>4</v>
      </c>
    </row>
    <row r="290" spans="1:5" x14ac:dyDescent="0.25">
      <c r="A290">
        <v>289</v>
      </c>
      <c r="C290" s="4">
        <v>2</v>
      </c>
      <c r="E290" s="3">
        <v>4</v>
      </c>
    </row>
    <row r="291" spans="1:5" x14ac:dyDescent="0.25">
      <c r="A291">
        <v>290</v>
      </c>
      <c r="C291" s="4">
        <v>2</v>
      </c>
      <c r="E291" s="3">
        <v>4</v>
      </c>
    </row>
    <row r="292" spans="1:5" x14ac:dyDescent="0.25">
      <c r="A292">
        <v>291</v>
      </c>
      <c r="C292" s="4">
        <v>2</v>
      </c>
      <c r="E292" s="3">
        <v>4</v>
      </c>
    </row>
    <row r="293" spans="1:5" x14ac:dyDescent="0.25">
      <c r="A293">
        <v>292</v>
      </c>
      <c r="C293" s="4">
        <v>2</v>
      </c>
      <c r="E293" s="3">
        <v>4</v>
      </c>
    </row>
    <row r="294" spans="1:5" x14ac:dyDescent="0.25">
      <c r="A294">
        <v>293</v>
      </c>
      <c r="C294" s="4">
        <v>2</v>
      </c>
      <c r="E294" s="3">
        <v>4</v>
      </c>
    </row>
    <row r="295" spans="1:5" x14ac:dyDescent="0.25">
      <c r="A295">
        <v>294</v>
      </c>
      <c r="C295" s="4">
        <v>2</v>
      </c>
      <c r="D295" s="5">
        <v>3</v>
      </c>
      <c r="E295" s="3">
        <v>4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  <c r="D298" s="5">
        <v>3</v>
      </c>
    </row>
    <row r="299" spans="1:5" x14ac:dyDescent="0.25">
      <c r="A299">
        <v>298</v>
      </c>
      <c r="C299" s="4">
        <v>2</v>
      </c>
      <c r="D299" s="5">
        <v>3</v>
      </c>
    </row>
    <row r="300" spans="1:5" x14ac:dyDescent="0.25">
      <c r="A300">
        <v>299</v>
      </c>
      <c r="C300" s="4">
        <v>2</v>
      </c>
      <c r="D300" s="5">
        <v>3</v>
      </c>
    </row>
    <row r="301" spans="1:5" x14ac:dyDescent="0.25">
      <c r="A301">
        <v>300</v>
      </c>
      <c r="C301" s="4">
        <v>2</v>
      </c>
      <c r="D301" s="5">
        <v>3</v>
      </c>
    </row>
    <row r="302" spans="1:5" x14ac:dyDescent="0.25">
      <c r="A302">
        <v>301</v>
      </c>
      <c r="C302" s="4">
        <v>2</v>
      </c>
      <c r="D302" s="5">
        <v>3</v>
      </c>
    </row>
    <row r="303" spans="1:5" x14ac:dyDescent="0.25">
      <c r="A303">
        <v>302</v>
      </c>
      <c r="B303" s="2">
        <v>1</v>
      </c>
      <c r="C303" s="4">
        <v>2</v>
      </c>
      <c r="D303" s="5">
        <v>3</v>
      </c>
    </row>
    <row r="304" spans="1:5" x14ac:dyDescent="0.25">
      <c r="A304">
        <v>303</v>
      </c>
      <c r="B304" s="2">
        <v>1</v>
      </c>
      <c r="C304" s="4">
        <v>2</v>
      </c>
      <c r="D304" s="5">
        <v>3</v>
      </c>
    </row>
    <row r="305" spans="1:5" x14ac:dyDescent="0.25">
      <c r="A305">
        <v>304</v>
      </c>
      <c r="B305" s="2">
        <v>1</v>
      </c>
      <c r="C305" s="4">
        <v>2</v>
      </c>
      <c r="D305" s="5">
        <v>3</v>
      </c>
    </row>
    <row r="306" spans="1:5" x14ac:dyDescent="0.25">
      <c r="A306">
        <v>305</v>
      </c>
      <c r="B306" s="2">
        <v>1</v>
      </c>
      <c r="C306" s="4">
        <v>2</v>
      </c>
      <c r="D306" s="5">
        <v>3</v>
      </c>
    </row>
    <row r="307" spans="1:5" x14ac:dyDescent="0.25">
      <c r="A307">
        <v>306</v>
      </c>
      <c r="B307" s="2">
        <v>1</v>
      </c>
      <c r="D307" s="5">
        <v>3</v>
      </c>
    </row>
    <row r="308" spans="1:5" x14ac:dyDescent="0.25">
      <c r="A308">
        <v>307</v>
      </c>
      <c r="B308" s="2">
        <v>1</v>
      </c>
      <c r="D308" s="5">
        <v>3</v>
      </c>
    </row>
    <row r="309" spans="1:5" x14ac:dyDescent="0.25">
      <c r="A309">
        <v>308</v>
      </c>
      <c r="B309" s="2">
        <v>1</v>
      </c>
      <c r="D309" s="5">
        <v>3</v>
      </c>
    </row>
    <row r="310" spans="1:5" x14ac:dyDescent="0.25">
      <c r="A310">
        <v>309</v>
      </c>
      <c r="B310" s="2">
        <v>1</v>
      </c>
      <c r="D310" s="5">
        <v>3</v>
      </c>
      <c r="E310" s="3">
        <v>4</v>
      </c>
    </row>
    <row r="311" spans="1:5" x14ac:dyDescent="0.25">
      <c r="A311">
        <v>310</v>
      </c>
      <c r="B311" s="2">
        <v>1</v>
      </c>
      <c r="D311" s="5">
        <v>3</v>
      </c>
      <c r="E311" s="3">
        <v>4</v>
      </c>
    </row>
    <row r="312" spans="1:5" x14ac:dyDescent="0.25">
      <c r="A312">
        <v>311</v>
      </c>
      <c r="B312" s="2">
        <v>1</v>
      </c>
      <c r="D312" s="5">
        <v>3</v>
      </c>
      <c r="E312" s="3">
        <v>4</v>
      </c>
    </row>
    <row r="313" spans="1:5" x14ac:dyDescent="0.25">
      <c r="A313">
        <v>312</v>
      </c>
      <c r="B313" s="2">
        <v>1</v>
      </c>
      <c r="D313" s="5">
        <v>3</v>
      </c>
      <c r="E313" s="3">
        <v>4</v>
      </c>
    </row>
    <row r="314" spans="1:5" x14ac:dyDescent="0.25">
      <c r="A314">
        <v>313</v>
      </c>
      <c r="B314" s="2">
        <v>1</v>
      </c>
      <c r="D314" s="5">
        <v>3</v>
      </c>
      <c r="E314" s="3">
        <v>4</v>
      </c>
    </row>
    <row r="315" spans="1:5" x14ac:dyDescent="0.25">
      <c r="A315">
        <v>314</v>
      </c>
      <c r="B315" s="2">
        <v>1</v>
      </c>
      <c r="D315" s="5">
        <v>3</v>
      </c>
      <c r="E315" s="3">
        <v>4</v>
      </c>
    </row>
    <row r="316" spans="1:5" x14ac:dyDescent="0.25">
      <c r="A316">
        <v>315</v>
      </c>
      <c r="B316" s="2">
        <v>1</v>
      </c>
      <c r="D316" s="5">
        <v>3</v>
      </c>
      <c r="E316" s="3">
        <v>4</v>
      </c>
    </row>
    <row r="317" spans="1:5" x14ac:dyDescent="0.25">
      <c r="A317">
        <v>316</v>
      </c>
      <c r="B317" s="2">
        <v>1</v>
      </c>
      <c r="D317" s="5">
        <v>3</v>
      </c>
      <c r="E317" s="3">
        <v>4</v>
      </c>
    </row>
    <row r="318" spans="1:5" x14ac:dyDescent="0.25">
      <c r="A318">
        <v>317</v>
      </c>
      <c r="B318" s="2">
        <v>1</v>
      </c>
      <c r="D318" s="5">
        <v>3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C321" s="4">
        <v>2</v>
      </c>
      <c r="E321" s="3">
        <v>4</v>
      </c>
    </row>
    <row r="322" spans="1:5" x14ac:dyDescent="0.25">
      <c r="A322">
        <v>321</v>
      </c>
      <c r="B322" s="2">
        <v>1</v>
      </c>
      <c r="C322" s="4">
        <v>2</v>
      </c>
      <c r="E322" s="3">
        <v>4</v>
      </c>
    </row>
    <row r="323" spans="1:5" x14ac:dyDescent="0.25">
      <c r="A323">
        <v>322</v>
      </c>
      <c r="B323" s="2">
        <v>1</v>
      </c>
      <c r="C323" s="4">
        <v>2</v>
      </c>
      <c r="E323" s="3">
        <v>4</v>
      </c>
    </row>
    <row r="324" spans="1:5" x14ac:dyDescent="0.25">
      <c r="A324">
        <v>323</v>
      </c>
      <c r="B324" s="2">
        <v>1</v>
      </c>
      <c r="C324" s="4">
        <v>2</v>
      </c>
      <c r="E324" s="3">
        <v>4</v>
      </c>
    </row>
    <row r="325" spans="1:5" x14ac:dyDescent="0.25">
      <c r="A325">
        <v>324</v>
      </c>
      <c r="C325" s="4">
        <v>2</v>
      </c>
      <c r="E325" s="3">
        <v>4</v>
      </c>
    </row>
    <row r="326" spans="1:5" x14ac:dyDescent="0.25">
      <c r="A326">
        <v>325</v>
      </c>
      <c r="C326" s="4">
        <v>2</v>
      </c>
      <c r="E326" s="3">
        <v>4</v>
      </c>
    </row>
    <row r="327" spans="1:5" x14ac:dyDescent="0.25">
      <c r="A327">
        <v>326</v>
      </c>
      <c r="C327" s="4">
        <v>2</v>
      </c>
      <c r="E327" s="3">
        <v>4</v>
      </c>
    </row>
    <row r="328" spans="1:5" x14ac:dyDescent="0.25">
      <c r="A328">
        <v>327</v>
      </c>
      <c r="C328" s="4">
        <v>2</v>
      </c>
      <c r="E328" s="3">
        <v>4</v>
      </c>
    </row>
    <row r="329" spans="1:5" x14ac:dyDescent="0.25">
      <c r="A329">
        <v>328</v>
      </c>
      <c r="C329" s="4">
        <v>2</v>
      </c>
      <c r="E329" s="3">
        <v>4</v>
      </c>
    </row>
    <row r="330" spans="1:5" x14ac:dyDescent="0.25">
      <c r="A330">
        <v>329</v>
      </c>
      <c r="C330" s="4">
        <v>2</v>
      </c>
      <c r="E330" s="3">
        <v>4</v>
      </c>
    </row>
    <row r="331" spans="1:5" x14ac:dyDescent="0.25">
      <c r="A331">
        <v>330</v>
      </c>
      <c r="C331" s="4">
        <v>2</v>
      </c>
      <c r="E331" s="3">
        <v>4</v>
      </c>
    </row>
    <row r="332" spans="1:5" x14ac:dyDescent="0.25">
      <c r="A332">
        <v>331</v>
      </c>
      <c r="C332" s="4">
        <v>2</v>
      </c>
      <c r="D332" s="5">
        <v>3</v>
      </c>
      <c r="E332" s="3">
        <v>4</v>
      </c>
    </row>
    <row r="333" spans="1:5" x14ac:dyDescent="0.25">
      <c r="A333">
        <v>332</v>
      </c>
      <c r="C333" s="4">
        <v>2</v>
      </c>
      <c r="D333" s="5">
        <v>3</v>
      </c>
      <c r="E333" s="3">
        <v>4</v>
      </c>
    </row>
    <row r="334" spans="1:5" x14ac:dyDescent="0.25">
      <c r="A334">
        <v>333</v>
      </c>
      <c r="C334" s="4">
        <v>2</v>
      </c>
      <c r="D334" s="5">
        <v>3</v>
      </c>
      <c r="E334" s="3">
        <v>4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6" x14ac:dyDescent="0.25">
      <c r="A337">
        <v>336</v>
      </c>
      <c r="B337" s="2">
        <v>1</v>
      </c>
      <c r="C337" s="4">
        <v>2</v>
      </c>
      <c r="D337" s="5">
        <v>3</v>
      </c>
    </row>
    <row r="338" spans="1:6" x14ac:dyDescent="0.25">
      <c r="A338">
        <v>337</v>
      </c>
      <c r="B338" s="2">
        <v>1</v>
      </c>
      <c r="C338" s="4">
        <v>2</v>
      </c>
      <c r="D338" s="5">
        <v>3</v>
      </c>
    </row>
    <row r="339" spans="1:6" x14ac:dyDescent="0.25">
      <c r="A339">
        <v>338</v>
      </c>
      <c r="B339" s="2">
        <v>1</v>
      </c>
      <c r="C339" s="4">
        <v>2</v>
      </c>
      <c r="D339" s="5">
        <v>3</v>
      </c>
    </row>
    <row r="340" spans="1:6" x14ac:dyDescent="0.25">
      <c r="A340">
        <v>339</v>
      </c>
      <c r="B340" s="2">
        <v>1</v>
      </c>
      <c r="C340" s="4">
        <v>2</v>
      </c>
      <c r="D340" s="5">
        <v>3</v>
      </c>
    </row>
    <row r="341" spans="1:6" x14ac:dyDescent="0.25">
      <c r="A341">
        <v>340</v>
      </c>
      <c r="B341" s="2">
        <v>1</v>
      </c>
      <c r="C341" s="4">
        <v>2</v>
      </c>
      <c r="D341" s="5">
        <v>3</v>
      </c>
    </row>
    <row r="342" spans="1:6" x14ac:dyDescent="0.25">
      <c r="A342">
        <v>341</v>
      </c>
      <c r="B342" s="2">
        <v>1</v>
      </c>
      <c r="C342" s="4">
        <v>2</v>
      </c>
      <c r="D342" s="5">
        <v>3</v>
      </c>
    </row>
    <row r="343" spans="1:6" x14ac:dyDescent="0.25">
      <c r="A343">
        <v>342</v>
      </c>
      <c r="B343" s="2">
        <v>1</v>
      </c>
      <c r="C343" s="4">
        <v>2</v>
      </c>
      <c r="D343" s="5">
        <v>3</v>
      </c>
    </row>
    <row r="344" spans="1:6" x14ac:dyDescent="0.25">
      <c r="A344">
        <v>343</v>
      </c>
      <c r="B344" s="2">
        <v>1</v>
      </c>
      <c r="D344" s="5">
        <v>3</v>
      </c>
    </row>
    <row r="345" spans="1:6" x14ac:dyDescent="0.25">
      <c r="A345">
        <v>344</v>
      </c>
      <c r="B345" s="2">
        <v>1</v>
      </c>
      <c r="D345" s="5">
        <v>3</v>
      </c>
      <c r="F345" t="s">
        <v>22</v>
      </c>
    </row>
    <row r="346" spans="1:6" x14ac:dyDescent="0.25">
      <c r="A346">
        <v>375</v>
      </c>
    </row>
    <row r="347" spans="1:6" x14ac:dyDescent="0.25">
      <c r="A347">
        <v>376</v>
      </c>
    </row>
    <row r="348" spans="1:6" x14ac:dyDescent="0.25">
      <c r="A348">
        <v>377</v>
      </c>
      <c r="F348" t="s">
        <v>22</v>
      </c>
    </row>
    <row r="349" spans="1:6" x14ac:dyDescent="0.25">
      <c r="A349">
        <v>378</v>
      </c>
      <c r="B349" s="2">
        <v>1</v>
      </c>
    </row>
    <row r="350" spans="1:6" x14ac:dyDescent="0.25">
      <c r="A350">
        <v>379</v>
      </c>
      <c r="B350" s="2">
        <v>1</v>
      </c>
    </row>
    <row r="351" spans="1:6" x14ac:dyDescent="0.25">
      <c r="A351">
        <v>380</v>
      </c>
      <c r="B351" s="2">
        <v>1</v>
      </c>
    </row>
    <row r="352" spans="1:6" x14ac:dyDescent="0.25">
      <c r="A352">
        <v>381</v>
      </c>
      <c r="B352" s="2">
        <v>1</v>
      </c>
    </row>
    <row r="353" spans="1:5" x14ac:dyDescent="0.25">
      <c r="A353">
        <v>382</v>
      </c>
      <c r="B353" s="2">
        <v>1</v>
      </c>
    </row>
    <row r="354" spans="1:5" x14ac:dyDescent="0.25">
      <c r="A354">
        <v>383</v>
      </c>
      <c r="B354" s="2">
        <v>1</v>
      </c>
    </row>
    <row r="355" spans="1:5" x14ac:dyDescent="0.25">
      <c r="A355">
        <v>384</v>
      </c>
      <c r="B355" s="2">
        <v>1</v>
      </c>
      <c r="E355" s="3">
        <v>4</v>
      </c>
    </row>
    <row r="356" spans="1:5" x14ac:dyDescent="0.25">
      <c r="A356">
        <v>385</v>
      </c>
      <c r="B356" s="2">
        <v>1</v>
      </c>
      <c r="E356" s="3">
        <v>4</v>
      </c>
    </row>
    <row r="357" spans="1:5" x14ac:dyDescent="0.25">
      <c r="A357">
        <v>386</v>
      </c>
      <c r="B357" s="2">
        <v>1</v>
      </c>
      <c r="E357" s="3">
        <v>4</v>
      </c>
    </row>
    <row r="358" spans="1:5" x14ac:dyDescent="0.25">
      <c r="A358">
        <v>387</v>
      </c>
      <c r="B358" s="2">
        <v>1</v>
      </c>
      <c r="E358" s="3">
        <v>4</v>
      </c>
    </row>
    <row r="359" spans="1:5" x14ac:dyDescent="0.25">
      <c r="A359">
        <v>388</v>
      </c>
      <c r="B359" s="2">
        <v>1</v>
      </c>
      <c r="E359" s="3">
        <v>4</v>
      </c>
    </row>
    <row r="360" spans="1:5" x14ac:dyDescent="0.25">
      <c r="A360">
        <v>389</v>
      </c>
      <c r="B360" s="2">
        <v>1</v>
      </c>
      <c r="E360" s="3">
        <v>4</v>
      </c>
    </row>
    <row r="361" spans="1:5" x14ac:dyDescent="0.25">
      <c r="A361">
        <v>390</v>
      </c>
      <c r="B361" s="2">
        <v>1</v>
      </c>
      <c r="E361" s="3">
        <v>4</v>
      </c>
    </row>
    <row r="362" spans="1:5" x14ac:dyDescent="0.25">
      <c r="A362">
        <v>391</v>
      </c>
      <c r="B362" s="2">
        <v>1</v>
      </c>
      <c r="C362" s="4">
        <v>2</v>
      </c>
      <c r="E362" s="3">
        <v>4</v>
      </c>
    </row>
    <row r="363" spans="1:5" x14ac:dyDescent="0.25">
      <c r="A363">
        <v>392</v>
      </c>
      <c r="B363" s="2">
        <v>1</v>
      </c>
      <c r="C363" s="4">
        <v>2</v>
      </c>
      <c r="E363" s="3">
        <v>4</v>
      </c>
    </row>
    <row r="364" spans="1:5" x14ac:dyDescent="0.25">
      <c r="A364">
        <v>393</v>
      </c>
      <c r="C364" s="4">
        <v>2</v>
      </c>
      <c r="E364" s="3">
        <v>4</v>
      </c>
    </row>
    <row r="365" spans="1:5" x14ac:dyDescent="0.25">
      <c r="A365">
        <v>394</v>
      </c>
      <c r="C365" s="4">
        <v>2</v>
      </c>
      <c r="E365" s="3">
        <v>4</v>
      </c>
    </row>
    <row r="366" spans="1:5" x14ac:dyDescent="0.25">
      <c r="A366">
        <v>395</v>
      </c>
      <c r="C366" s="4">
        <v>2</v>
      </c>
      <c r="E366" s="3">
        <v>4</v>
      </c>
    </row>
    <row r="367" spans="1:5" x14ac:dyDescent="0.25">
      <c r="A367">
        <v>396</v>
      </c>
      <c r="C367" s="4">
        <v>2</v>
      </c>
      <c r="E367" s="3">
        <v>4</v>
      </c>
    </row>
    <row r="368" spans="1:5" x14ac:dyDescent="0.25">
      <c r="A368">
        <v>397</v>
      </c>
      <c r="C368" s="4">
        <v>2</v>
      </c>
      <c r="E368" s="3">
        <v>4</v>
      </c>
    </row>
    <row r="369" spans="1:5" x14ac:dyDescent="0.25">
      <c r="A369">
        <v>398</v>
      </c>
      <c r="C369" s="4">
        <v>2</v>
      </c>
      <c r="D369" s="5">
        <v>3</v>
      </c>
    </row>
    <row r="370" spans="1:5" x14ac:dyDescent="0.25">
      <c r="A370">
        <v>399</v>
      </c>
      <c r="C370" s="4">
        <v>2</v>
      </c>
      <c r="D370" s="5">
        <v>3</v>
      </c>
    </row>
    <row r="371" spans="1:5" x14ac:dyDescent="0.25">
      <c r="A371">
        <v>400</v>
      </c>
      <c r="C371" s="4">
        <v>2</v>
      </c>
      <c r="D371" s="5">
        <v>3</v>
      </c>
    </row>
    <row r="372" spans="1:5" x14ac:dyDescent="0.25">
      <c r="A372">
        <v>401</v>
      </c>
      <c r="C372" s="4">
        <v>2</v>
      </c>
      <c r="D372" s="5">
        <v>3</v>
      </c>
    </row>
    <row r="373" spans="1:5" x14ac:dyDescent="0.25">
      <c r="A373">
        <v>402</v>
      </c>
      <c r="C373" s="4">
        <v>2</v>
      </c>
      <c r="D373" s="5">
        <v>3</v>
      </c>
    </row>
    <row r="374" spans="1:5" x14ac:dyDescent="0.25">
      <c r="A374">
        <v>403</v>
      </c>
      <c r="B374" s="2">
        <v>1</v>
      </c>
      <c r="C374" s="4">
        <v>2</v>
      </c>
      <c r="D374" s="5">
        <v>3</v>
      </c>
    </row>
    <row r="375" spans="1:5" x14ac:dyDescent="0.25">
      <c r="A375">
        <v>404</v>
      </c>
      <c r="B375" s="2">
        <v>1</v>
      </c>
      <c r="C375" s="4">
        <v>2</v>
      </c>
      <c r="D375" s="5">
        <v>3</v>
      </c>
    </row>
    <row r="376" spans="1:5" x14ac:dyDescent="0.25">
      <c r="A376">
        <v>405</v>
      </c>
      <c r="B376" s="2">
        <v>1</v>
      </c>
      <c r="D376" s="5">
        <v>3</v>
      </c>
    </row>
    <row r="377" spans="1:5" x14ac:dyDescent="0.25">
      <c r="A377">
        <v>406</v>
      </c>
      <c r="B377" s="2">
        <v>1</v>
      </c>
      <c r="D377" s="5">
        <v>3</v>
      </c>
    </row>
    <row r="378" spans="1:5" x14ac:dyDescent="0.25">
      <c r="A378">
        <v>407</v>
      </c>
      <c r="B378" s="2">
        <v>1</v>
      </c>
      <c r="D378" s="5">
        <v>3</v>
      </c>
    </row>
    <row r="379" spans="1:5" x14ac:dyDescent="0.25">
      <c r="A379">
        <v>408</v>
      </c>
      <c r="B379" s="2">
        <v>1</v>
      </c>
      <c r="D379" s="5">
        <v>3</v>
      </c>
    </row>
    <row r="380" spans="1:5" x14ac:dyDescent="0.25">
      <c r="A380">
        <v>409</v>
      </c>
      <c r="B380" s="2">
        <v>1</v>
      </c>
      <c r="D380" s="5">
        <v>3</v>
      </c>
    </row>
    <row r="381" spans="1:5" x14ac:dyDescent="0.25">
      <c r="A381">
        <v>410</v>
      </c>
      <c r="B381" s="2">
        <v>1</v>
      </c>
      <c r="D381" s="5">
        <v>3</v>
      </c>
    </row>
    <row r="382" spans="1:5" x14ac:dyDescent="0.25">
      <c r="A382">
        <v>411</v>
      </c>
      <c r="B382" s="2">
        <v>1</v>
      </c>
      <c r="D382" s="5">
        <v>3</v>
      </c>
      <c r="E382" s="3">
        <v>4</v>
      </c>
    </row>
    <row r="383" spans="1:5" x14ac:dyDescent="0.25">
      <c r="A383">
        <v>412</v>
      </c>
      <c r="B383" s="2">
        <v>1</v>
      </c>
      <c r="D383" s="5">
        <v>3</v>
      </c>
      <c r="E383" s="3">
        <v>4</v>
      </c>
    </row>
    <row r="384" spans="1:5" x14ac:dyDescent="0.25">
      <c r="A384">
        <v>413</v>
      </c>
      <c r="B384" s="2">
        <v>1</v>
      </c>
      <c r="E384" s="3">
        <v>4</v>
      </c>
    </row>
    <row r="385" spans="1:5" x14ac:dyDescent="0.25">
      <c r="A385">
        <v>414</v>
      </c>
      <c r="B385" s="2">
        <v>1</v>
      </c>
      <c r="E385" s="3">
        <v>4</v>
      </c>
    </row>
    <row r="386" spans="1:5" x14ac:dyDescent="0.25">
      <c r="A386">
        <v>415</v>
      </c>
      <c r="B386" s="2">
        <v>1</v>
      </c>
      <c r="E386" s="3">
        <v>4</v>
      </c>
    </row>
    <row r="387" spans="1:5" x14ac:dyDescent="0.25">
      <c r="A387">
        <v>416</v>
      </c>
      <c r="E387" s="3">
        <v>4</v>
      </c>
    </row>
    <row r="388" spans="1:5" x14ac:dyDescent="0.25">
      <c r="A388">
        <v>417</v>
      </c>
      <c r="C388" s="4">
        <v>2</v>
      </c>
      <c r="E388" s="3">
        <v>4</v>
      </c>
    </row>
    <row r="389" spans="1:5" x14ac:dyDescent="0.25">
      <c r="A389">
        <v>418</v>
      </c>
      <c r="C389" s="4">
        <v>2</v>
      </c>
      <c r="E389" s="3">
        <v>4</v>
      </c>
    </row>
    <row r="390" spans="1:5" x14ac:dyDescent="0.25">
      <c r="A390">
        <v>419</v>
      </c>
      <c r="C390" s="4">
        <v>2</v>
      </c>
      <c r="E390" s="3">
        <v>4</v>
      </c>
    </row>
    <row r="391" spans="1:5" x14ac:dyDescent="0.25">
      <c r="A391">
        <v>420</v>
      </c>
      <c r="C391" s="4">
        <v>2</v>
      </c>
      <c r="E391" s="3">
        <v>4</v>
      </c>
    </row>
    <row r="392" spans="1:5" x14ac:dyDescent="0.25">
      <c r="A392">
        <v>421</v>
      </c>
      <c r="C392" s="4">
        <v>2</v>
      </c>
      <c r="E392" s="3">
        <v>4</v>
      </c>
    </row>
    <row r="393" spans="1:5" x14ac:dyDescent="0.25">
      <c r="A393">
        <v>422</v>
      </c>
      <c r="C393" s="4">
        <v>2</v>
      </c>
      <c r="E393" s="3">
        <v>4</v>
      </c>
    </row>
    <row r="394" spans="1:5" x14ac:dyDescent="0.25">
      <c r="A394">
        <v>423</v>
      </c>
      <c r="C394" s="4">
        <v>2</v>
      </c>
      <c r="D394" s="5">
        <v>3</v>
      </c>
      <c r="E394" s="3">
        <v>4</v>
      </c>
    </row>
    <row r="395" spans="1:5" x14ac:dyDescent="0.25">
      <c r="A395">
        <v>424</v>
      </c>
      <c r="C395" s="4">
        <v>2</v>
      </c>
      <c r="D395" s="5">
        <v>3</v>
      </c>
    </row>
    <row r="396" spans="1:5" x14ac:dyDescent="0.25">
      <c r="A396">
        <v>425</v>
      </c>
      <c r="C396" s="4">
        <v>2</v>
      </c>
      <c r="D396" s="5">
        <v>3</v>
      </c>
    </row>
    <row r="397" spans="1:5" x14ac:dyDescent="0.25">
      <c r="A397">
        <v>426</v>
      </c>
      <c r="C397" s="4">
        <v>2</v>
      </c>
      <c r="D397" s="5">
        <v>3</v>
      </c>
    </row>
    <row r="398" spans="1:5" x14ac:dyDescent="0.25">
      <c r="A398">
        <v>427</v>
      </c>
      <c r="C398" s="4">
        <v>2</v>
      </c>
      <c r="D398" s="5">
        <v>3</v>
      </c>
    </row>
    <row r="399" spans="1:5" x14ac:dyDescent="0.25">
      <c r="A399">
        <v>428</v>
      </c>
      <c r="C399" s="4">
        <v>2</v>
      </c>
      <c r="D399" s="5">
        <v>3</v>
      </c>
    </row>
    <row r="400" spans="1:5" x14ac:dyDescent="0.25">
      <c r="A400">
        <v>429</v>
      </c>
      <c r="B400" s="2">
        <v>1</v>
      </c>
      <c r="D400" s="5">
        <v>3</v>
      </c>
    </row>
    <row r="401" spans="1:5" x14ac:dyDescent="0.25">
      <c r="A401">
        <v>430</v>
      </c>
      <c r="B401" s="2">
        <v>1</v>
      </c>
      <c r="D401" s="5">
        <v>3</v>
      </c>
    </row>
    <row r="402" spans="1:5" x14ac:dyDescent="0.25">
      <c r="A402">
        <v>431</v>
      </c>
      <c r="B402" s="2">
        <v>1</v>
      </c>
      <c r="D402" s="5">
        <v>3</v>
      </c>
    </row>
    <row r="403" spans="1:5" x14ac:dyDescent="0.25">
      <c r="A403">
        <v>432</v>
      </c>
      <c r="B403" s="2">
        <v>1</v>
      </c>
      <c r="D403" s="5">
        <v>3</v>
      </c>
    </row>
    <row r="404" spans="1:5" x14ac:dyDescent="0.25">
      <c r="A404">
        <v>433</v>
      </c>
      <c r="B404" s="2">
        <v>1</v>
      </c>
      <c r="D404" s="5">
        <v>3</v>
      </c>
    </row>
    <row r="405" spans="1:5" x14ac:dyDescent="0.25">
      <c r="A405">
        <v>434</v>
      </c>
      <c r="B405" s="2">
        <v>1</v>
      </c>
      <c r="D405" s="5">
        <v>3</v>
      </c>
    </row>
    <row r="406" spans="1:5" x14ac:dyDescent="0.25">
      <c r="A406">
        <v>435</v>
      </c>
      <c r="B406" s="2">
        <v>1</v>
      </c>
      <c r="D406" s="5">
        <v>3</v>
      </c>
      <c r="E406" s="3">
        <v>4</v>
      </c>
    </row>
    <row r="407" spans="1:5" x14ac:dyDescent="0.25">
      <c r="A407">
        <v>436</v>
      </c>
      <c r="B407" s="2">
        <v>1</v>
      </c>
      <c r="D407" s="5">
        <v>3</v>
      </c>
      <c r="E407" s="3">
        <v>4</v>
      </c>
    </row>
    <row r="408" spans="1:5" x14ac:dyDescent="0.25">
      <c r="A408">
        <v>437</v>
      </c>
      <c r="B408" s="2">
        <v>1</v>
      </c>
      <c r="D408" s="5">
        <v>3</v>
      </c>
      <c r="E408" s="3">
        <v>4</v>
      </c>
    </row>
    <row r="409" spans="1:5" x14ac:dyDescent="0.25">
      <c r="A409">
        <v>438</v>
      </c>
      <c r="B409" s="2">
        <v>1</v>
      </c>
      <c r="D409" s="5">
        <v>3</v>
      </c>
      <c r="E409" s="3">
        <v>4</v>
      </c>
    </row>
    <row r="410" spans="1:5" x14ac:dyDescent="0.25">
      <c r="A410">
        <v>439</v>
      </c>
      <c r="B410" s="2">
        <v>1</v>
      </c>
      <c r="E410" s="3">
        <v>4</v>
      </c>
    </row>
    <row r="411" spans="1:5" x14ac:dyDescent="0.25">
      <c r="A411">
        <v>440</v>
      </c>
      <c r="B411" s="2">
        <v>1</v>
      </c>
      <c r="E411" s="3">
        <v>4</v>
      </c>
    </row>
    <row r="412" spans="1:5" x14ac:dyDescent="0.25">
      <c r="A412">
        <v>441</v>
      </c>
      <c r="B412" s="2">
        <v>1</v>
      </c>
      <c r="C412" s="4">
        <v>2</v>
      </c>
      <c r="E412" s="3">
        <v>4</v>
      </c>
    </row>
    <row r="413" spans="1:5" x14ac:dyDescent="0.25">
      <c r="A413">
        <v>442</v>
      </c>
      <c r="C413" s="4">
        <v>2</v>
      </c>
      <c r="E413" s="3">
        <v>4</v>
      </c>
    </row>
    <row r="414" spans="1:5" x14ac:dyDescent="0.25">
      <c r="A414">
        <v>443</v>
      </c>
      <c r="C414" s="4">
        <v>2</v>
      </c>
      <c r="E414" s="3">
        <v>4</v>
      </c>
    </row>
    <row r="415" spans="1:5" x14ac:dyDescent="0.25">
      <c r="A415">
        <v>444</v>
      </c>
      <c r="C415" s="4">
        <v>2</v>
      </c>
      <c r="E415" s="3">
        <v>4</v>
      </c>
    </row>
    <row r="416" spans="1:5" x14ac:dyDescent="0.25">
      <c r="A416">
        <v>445</v>
      </c>
      <c r="C416" s="4">
        <v>2</v>
      </c>
      <c r="E416" s="3">
        <v>4</v>
      </c>
    </row>
    <row r="417" spans="1:5" x14ac:dyDescent="0.25">
      <c r="A417">
        <v>446</v>
      </c>
      <c r="C417" s="4">
        <v>2</v>
      </c>
      <c r="E417" s="3">
        <v>4</v>
      </c>
    </row>
    <row r="418" spans="1:5" x14ac:dyDescent="0.25">
      <c r="A418">
        <v>447</v>
      </c>
      <c r="C418" s="4">
        <v>2</v>
      </c>
      <c r="E418" s="3">
        <v>4</v>
      </c>
    </row>
    <row r="419" spans="1:5" x14ac:dyDescent="0.25">
      <c r="A419">
        <v>448</v>
      </c>
      <c r="C419" s="4">
        <v>2</v>
      </c>
      <c r="E419" s="3">
        <v>4</v>
      </c>
    </row>
    <row r="420" spans="1:5" x14ac:dyDescent="0.25">
      <c r="A420">
        <v>449</v>
      </c>
      <c r="C420" s="4">
        <v>2</v>
      </c>
      <c r="D420" s="5">
        <v>3</v>
      </c>
    </row>
    <row r="421" spans="1:5" x14ac:dyDescent="0.25">
      <c r="A421">
        <v>450</v>
      </c>
      <c r="C421" s="4">
        <v>2</v>
      </c>
      <c r="D421" s="5">
        <v>3</v>
      </c>
    </row>
    <row r="422" spans="1:5" x14ac:dyDescent="0.25">
      <c r="A422">
        <v>451</v>
      </c>
      <c r="C422" s="4">
        <v>2</v>
      </c>
      <c r="D422" s="5">
        <v>3</v>
      </c>
    </row>
    <row r="423" spans="1:5" x14ac:dyDescent="0.25">
      <c r="A423">
        <v>452</v>
      </c>
      <c r="C423" s="4">
        <v>2</v>
      </c>
      <c r="D423" s="5">
        <v>3</v>
      </c>
    </row>
    <row r="424" spans="1:5" x14ac:dyDescent="0.25">
      <c r="A424">
        <v>453</v>
      </c>
      <c r="D424" s="5">
        <v>3</v>
      </c>
    </row>
    <row r="425" spans="1:5" x14ac:dyDescent="0.25">
      <c r="A425">
        <v>454</v>
      </c>
      <c r="D425" s="5">
        <v>3</v>
      </c>
    </row>
    <row r="426" spans="1:5" x14ac:dyDescent="0.25">
      <c r="A426">
        <v>455</v>
      </c>
      <c r="B426" s="2">
        <v>1</v>
      </c>
      <c r="D426" s="5">
        <v>3</v>
      </c>
    </row>
    <row r="427" spans="1:5" x14ac:dyDescent="0.25">
      <c r="A427">
        <v>456</v>
      </c>
      <c r="B427" s="2">
        <v>1</v>
      </c>
      <c r="D427" s="5">
        <v>3</v>
      </c>
    </row>
    <row r="428" spans="1:5" x14ac:dyDescent="0.25">
      <c r="A428">
        <v>457</v>
      </c>
      <c r="B428" s="2">
        <v>1</v>
      </c>
      <c r="D428" s="5">
        <v>3</v>
      </c>
    </row>
    <row r="429" spans="1:5" x14ac:dyDescent="0.25">
      <c r="A429">
        <v>458</v>
      </c>
      <c r="B429" s="2">
        <v>1</v>
      </c>
      <c r="D429" s="5">
        <v>3</v>
      </c>
    </row>
    <row r="430" spans="1:5" x14ac:dyDescent="0.25">
      <c r="A430">
        <v>459</v>
      </c>
      <c r="B430" s="2">
        <v>1</v>
      </c>
      <c r="D430" s="5">
        <v>3</v>
      </c>
    </row>
    <row r="431" spans="1:5" x14ac:dyDescent="0.25">
      <c r="A431">
        <v>460</v>
      </c>
      <c r="B431" s="2">
        <v>1</v>
      </c>
      <c r="D431" s="5">
        <v>3</v>
      </c>
      <c r="E431" s="3">
        <v>4</v>
      </c>
    </row>
    <row r="432" spans="1:5" x14ac:dyDescent="0.25">
      <c r="A432">
        <v>461</v>
      </c>
      <c r="B432" s="2">
        <v>1</v>
      </c>
      <c r="D432" s="5">
        <v>3</v>
      </c>
      <c r="E432" s="3">
        <v>4</v>
      </c>
    </row>
    <row r="433" spans="1:5" x14ac:dyDescent="0.25">
      <c r="A433">
        <v>462</v>
      </c>
      <c r="B433" s="2">
        <v>1</v>
      </c>
      <c r="D433" s="5">
        <v>3</v>
      </c>
      <c r="E433" s="3">
        <v>4</v>
      </c>
    </row>
    <row r="434" spans="1:5" x14ac:dyDescent="0.25">
      <c r="A434">
        <v>463</v>
      </c>
      <c r="B434" s="2">
        <v>1</v>
      </c>
      <c r="D434" s="5">
        <v>3</v>
      </c>
      <c r="E434" s="3">
        <v>4</v>
      </c>
    </row>
    <row r="435" spans="1:5" x14ac:dyDescent="0.25">
      <c r="A435">
        <v>464</v>
      </c>
      <c r="B435" s="2">
        <v>1</v>
      </c>
      <c r="E435" s="3">
        <v>4</v>
      </c>
    </row>
    <row r="436" spans="1:5" x14ac:dyDescent="0.25">
      <c r="A436">
        <v>465</v>
      </c>
      <c r="B436" s="2">
        <v>1</v>
      </c>
      <c r="E436" s="3">
        <v>4</v>
      </c>
    </row>
    <row r="437" spans="1:5" x14ac:dyDescent="0.25">
      <c r="A437">
        <v>466</v>
      </c>
      <c r="B437" s="2">
        <v>1</v>
      </c>
      <c r="C437" s="4">
        <v>2</v>
      </c>
      <c r="E437" s="3">
        <v>4</v>
      </c>
    </row>
    <row r="438" spans="1:5" x14ac:dyDescent="0.25">
      <c r="A438">
        <v>467</v>
      </c>
      <c r="C438" s="4">
        <v>2</v>
      </c>
      <c r="E438" s="3">
        <v>4</v>
      </c>
    </row>
    <row r="439" spans="1:5" x14ac:dyDescent="0.25">
      <c r="A439">
        <v>468</v>
      </c>
      <c r="C439" s="4">
        <v>2</v>
      </c>
      <c r="E439" s="3">
        <v>4</v>
      </c>
    </row>
    <row r="440" spans="1:5" x14ac:dyDescent="0.25">
      <c r="A440">
        <v>469</v>
      </c>
      <c r="C440" s="4">
        <v>2</v>
      </c>
      <c r="E440" s="3">
        <v>4</v>
      </c>
    </row>
    <row r="441" spans="1:5" x14ac:dyDescent="0.25">
      <c r="A441">
        <v>470</v>
      </c>
      <c r="C441" s="4">
        <v>2</v>
      </c>
      <c r="E441" s="3">
        <v>4</v>
      </c>
    </row>
    <row r="442" spans="1:5" x14ac:dyDescent="0.25">
      <c r="A442">
        <v>471</v>
      </c>
      <c r="C442" s="4">
        <v>2</v>
      </c>
      <c r="E442" s="3">
        <v>4</v>
      </c>
    </row>
    <row r="443" spans="1:5" x14ac:dyDescent="0.25">
      <c r="A443">
        <v>472</v>
      </c>
      <c r="C443" s="4">
        <v>2</v>
      </c>
      <c r="E443" s="3">
        <v>4</v>
      </c>
    </row>
    <row r="444" spans="1:5" x14ac:dyDescent="0.25">
      <c r="A444">
        <v>473</v>
      </c>
      <c r="C444" s="4">
        <v>2</v>
      </c>
    </row>
    <row r="445" spans="1:5" x14ac:dyDescent="0.25">
      <c r="A445">
        <v>474</v>
      </c>
      <c r="C445" s="4">
        <v>2</v>
      </c>
      <c r="D445" s="5">
        <v>3</v>
      </c>
    </row>
    <row r="446" spans="1:5" x14ac:dyDescent="0.25">
      <c r="A446">
        <v>475</v>
      </c>
      <c r="C446" s="4">
        <v>2</v>
      </c>
      <c r="D446" s="5">
        <v>3</v>
      </c>
    </row>
    <row r="447" spans="1:5" x14ac:dyDescent="0.25">
      <c r="A447">
        <v>476</v>
      </c>
      <c r="C447" s="4">
        <v>2</v>
      </c>
      <c r="D447" s="5">
        <v>3</v>
      </c>
    </row>
    <row r="448" spans="1:5" x14ac:dyDescent="0.25">
      <c r="A448">
        <v>477</v>
      </c>
      <c r="C448" s="4">
        <v>2</v>
      </c>
      <c r="D448" s="5">
        <v>3</v>
      </c>
    </row>
    <row r="449" spans="1:5" x14ac:dyDescent="0.25">
      <c r="A449">
        <v>478</v>
      </c>
      <c r="D449" s="5">
        <v>3</v>
      </c>
    </row>
    <row r="450" spans="1:5" x14ac:dyDescent="0.25">
      <c r="A450">
        <v>479</v>
      </c>
      <c r="D450" s="5">
        <v>3</v>
      </c>
    </row>
    <row r="451" spans="1:5" x14ac:dyDescent="0.25">
      <c r="A451">
        <v>480</v>
      </c>
      <c r="B451" s="2">
        <v>1</v>
      </c>
      <c r="D451" s="5">
        <v>3</v>
      </c>
    </row>
    <row r="452" spans="1:5" x14ac:dyDescent="0.25">
      <c r="A452">
        <v>481</v>
      </c>
      <c r="B452" s="2">
        <v>1</v>
      </c>
      <c r="D452" s="5">
        <v>3</v>
      </c>
    </row>
    <row r="453" spans="1:5" x14ac:dyDescent="0.25">
      <c r="A453">
        <v>482</v>
      </c>
      <c r="B453" s="2">
        <v>1</v>
      </c>
      <c r="D453" s="5">
        <v>3</v>
      </c>
    </row>
    <row r="454" spans="1:5" x14ac:dyDescent="0.25">
      <c r="A454">
        <v>483</v>
      </c>
      <c r="B454" s="2">
        <v>1</v>
      </c>
      <c r="D454" s="5">
        <v>3</v>
      </c>
    </row>
    <row r="455" spans="1:5" x14ac:dyDescent="0.25">
      <c r="A455">
        <v>484</v>
      </c>
      <c r="B455" s="2">
        <v>1</v>
      </c>
      <c r="D455" s="5">
        <v>3</v>
      </c>
    </row>
    <row r="456" spans="1:5" x14ac:dyDescent="0.25">
      <c r="A456">
        <v>485</v>
      </c>
      <c r="B456" s="2">
        <v>1</v>
      </c>
      <c r="D456" s="5">
        <v>3</v>
      </c>
      <c r="E456" s="3">
        <v>4</v>
      </c>
    </row>
    <row r="457" spans="1:5" x14ac:dyDescent="0.25">
      <c r="A457">
        <v>486</v>
      </c>
      <c r="B457" s="2">
        <v>1</v>
      </c>
      <c r="D457" s="5">
        <v>3</v>
      </c>
      <c r="E457" s="3">
        <v>4</v>
      </c>
    </row>
    <row r="458" spans="1:5" x14ac:dyDescent="0.25">
      <c r="A458">
        <v>487</v>
      </c>
      <c r="B458" s="2">
        <v>1</v>
      </c>
      <c r="D458" s="5">
        <v>3</v>
      </c>
      <c r="E458" s="3">
        <v>4</v>
      </c>
    </row>
    <row r="459" spans="1:5" x14ac:dyDescent="0.25">
      <c r="A459">
        <v>488</v>
      </c>
      <c r="B459" s="2">
        <v>1</v>
      </c>
      <c r="E459" s="3">
        <v>4</v>
      </c>
    </row>
    <row r="460" spans="1:5" x14ac:dyDescent="0.25">
      <c r="A460">
        <v>489</v>
      </c>
      <c r="B460" s="2">
        <v>1</v>
      </c>
      <c r="E460" s="3">
        <v>4</v>
      </c>
    </row>
    <row r="461" spans="1:5" x14ac:dyDescent="0.25">
      <c r="A461">
        <v>490</v>
      </c>
      <c r="B461" s="2">
        <v>1</v>
      </c>
      <c r="E461" s="3">
        <v>4</v>
      </c>
    </row>
    <row r="462" spans="1:5" x14ac:dyDescent="0.25">
      <c r="A462">
        <v>491</v>
      </c>
      <c r="B462" s="2">
        <v>1</v>
      </c>
      <c r="C462" s="4">
        <v>2</v>
      </c>
      <c r="E462" s="3">
        <v>4</v>
      </c>
    </row>
    <row r="463" spans="1:5" x14ac:dyDescent="0.25">
      <c r="A463">
        <v>492</v>
      </c>
      <c r="C463" s="4">
        <v>2</v>
      </c>
      <c r="E463" s="3">
        <v>4</v>
      </c>
    </row>
    <row r="464" spans="1:5" x14ac:dyDescent="0.25">
      <c r="A464">
        <v>493</v>
      </c>
      <c r="C464" s="4">
        <v>2</v>
      </c>
      <c r="E464" s="3">
        <v>4</v>
      </c>
    </row>
    <row r="465" spans="1:5" x14ac:dyDescent="0.25">
      <c r="A465">
        <v>494</v>
      </c>
      <c r="C465" s="4">
        <v>2</v>
      </c>
      <c r="E465" s="3">
        <v>4</v>
      </c>
    </row>
    <row r="466" spans="1:5" x14ac:dyDescent="0.25">
      <c r="A466">
        <v>495</v>
      </c>
      <c r="C466" s="4">
        <v>2</v>
      </c>
      <c r="E466" s="3">
        <v>4</v>
      </c>
    </row>
    <row r="467" spans="1:5" x14ac:dyDescent="0.25">
      <c r="A467">
        <v>496</v>
      </c>
      <c r="C467" s="4">
        <v>2</v>
      </c>
      <c r="E467" s="3">
        <v>4</v>
      </c>
    </row>
    <row r="468" spans="1:5" x14ac:dyDescent="0.25">
      <c r="A468">
        <v>497</v>
      </c>
      <c r="C468" s="4">
        <v>2</v>
      </c>
    </row>
    <row r="469" spans="1:5" x14ac:dyDescent="0.25">
      <c r="A469">
        <v>498</v>
      </c>
      <c r="C469" s="4">
        <v>2</v>
      </c>
    </row>
    <row r="470" spans="1:5" x14ac:dyDescent="0.25">
      <c r="A470">
        <v>499</v>
      </c>
      <c r="C470" s="4">
        <v>2</v>
      </c>
      <c r="D470" s="5">
        <v>3</v>
      </c>
    </row>
    <row r="471" spans="1:5" x14ac:dyDescent="0.25">
      <c r="A471">
        <v>500</v>
      </c>
      <c r="C471" s="4">
        <v>2</v>
      </c>
      <c r="D471" s="5">
        <v>3</v>
      </c>
    </row>
    <row r="472" spans="1:5" x14ac:dyDescent="0.25">
      <c r="A472">
        <v>501</v>
      </c>
      <c r="C472" s="4">
        <v>2</v>
      </c>
      <c r="D472" s="5">
        <v>3</v>
      </c>
    </row>
    <row r="473" spans="1:5" x14ac:dyDescent="0.25">
      <c r="A473">
        <v>502</v>
      </c>
      <c r="B473" s="2">
        <v>1</v>
      </c>
      <c r="C473" s="4">
        <v>2</v>
      </c>
      <c r="D473" s="5">
        <v>3</v>
      </c>
    </row>
    <row r="474" spans="1:5" x14ac:dyDescent="0.25">
      <c r="A474">
        <v>503</v>
      </c>
      <c r="B474" s="2">
        <v>1</v>
      </c>
      <c r="C474" s="4">
        <v>2</v>
      </c>
      <c r="D474" s="5">
        <v>3</v>
      </c>
    </row>
    <row r="475" spans="1:5" x14ac:dyDescent="0.25">
      <c r="A475">
        <v>504</v>
      </c>
      <c r="B475" s="2">
        <v>1</v>
      </c>
      <c r="D475" s="5">
        <v>3</v>
      </c>
    </row>
    <row r="476" spans="1:5" x14ac:dyDescent="0.25">
      <c r="A476">
        <v>505</v>
      </c>
      <c r="B476" s="2">
        <v>1</v>
      </c>
      <c r="D476" s="5">
        <v>3</v>
      </c>
    </row>
    <row r="477" spans="1:5" x14ac:dyDescent="0.25">
      <c r="A477">
        <v>506</v>
      </c>
      <c r="B477" s="2">
        <v>1</v>
      </c>
      <c r="D477" s="5">
        <v>3</v>
      </c>
    </row>
    <row r="478" spans="1:5" x14ac:dyDescent="0.25">
      <c r="A478">
        <v>507</v>
      </c>
      <c r="B478" s="2">
        <v>1</v>
      </c>
      <c r="D478" s="5">
        <v>3</v>
      </c>
    </row>
    <row r="479" spans="1:5" x14ac:dyDescent="0.25">
      <c r="A479">
        <v>508</v>
      </c>
      <c r="B479" s="2">
        <v>1</v>
      </c>
      <c r="D479" s="5">
        <v>3</v>
      </c>
    </row>
    <row r="480" spans="1:5" x14ac:dyDescent="0.25">
      <c r="A480">
        <v>509</v>
      </c>
      <c r="B480" s="2">
        <v>1</v>
      </c>
      <c r="D480" s="5">
        <v>3</v>
      </c>
    </row>
    <row r="481" spans="1:5" x14ac:dyDescent="0.25">
      <c r="A481">
        <v>510</v>
      </c>
      <c r="B481" s="2">
        <v>1</v>
      </c>
      <c r="D481" s="5">
        <v>3</v>
      </c>
      <c r="E481" s="3">
        <v>4</v>
      </c>
    </row>
    <row r="482" spans="1:5" x14ac:dyDescent="0.25">
      <c r="A482">
        <v>511</v>
      </c>
      <c r="B482" s="2">
        <v>1</v>
      </c>
      <c r="D482" s="5">
        <v>3</v>
      </c>
      <c r="E482" s="3">
        <v>4</v>
      </c>
    </row>
    <row r="483" spans="1:5" x14ac:dyDescent="0.25">
      <c r="A483">
        <v>512</v>
      </c>
      <c r="B483" s="2">
        <v>1</v>
      </c>
      <c r="E483" s="3">
        <v>4</v>
      </c>
    </row>
    <row r="484" spans="1:5" x14ac:dyDescent="0.25">
      <c r="A484">
        <v>513</v>
      </c>
      <c r="B484" s="2">
        <v>1</v>
      </c>
      <c r="E484" s="3">
        <v>4</v>
      </c>
    </row>
    <row r="485" spans="1:5" x14ac:dyDescent="0.25">
      <c r="A485">
        <v>514</v>
      </c>
      <c r="B485" s="2">
        <v>1</v>
      </c>
      <c r="E485" s="3">
        <v>4</v>
      </c>
    </row>
    <row r="486" spans="1:5" x14ac:dyDescent="0.25">
      <c r="A486">
        <v>515</v>
      </c>
      <c r="B486" s="2">
        <v>1</v>
      </c>
      <c r="E486" s="3">
        <v>4</v>
      </c>
    </row>
    <row r="487" spans="1:5" x14ac:dyDescent="0.25">
      <c r="A487">
        <v>516</v>
      </c>
      <c r="E487" s="3">
        <v>4</v>
      </c>
    </row>
    <row r="488" spans="1:5" x14ac:dyDescent="0.25">
      <c r="A488">
        <v>517</v>
      </c>
      <c r="C488" s="4">
        <v>2</v>
      </c>
      <c r="E488" s="3">
        <v>4</v>
      </c>
    </row>
    <row r="489" spans="1:5" x14ac:dyDescent="0.25">
      <c r="A489">
        <v>518</v>
      </c>
      <c r="C489" s="4">
        <v>2</v>
      </c>
      <c r="E489" s="3">
        <v>4</v>
      </c>
    </row>
    <row r="490" spans="1:5" x14ac:dyDescent="0.25">
      <c r="A490">
        <v>519</v>
      </c>
      <c r="C490" s="4">
        <v>2</v>
      </c>
      <c r="E490" s="3">
        <v>4</v>
      </c>
    </row>
    <row r="491" spans="1:5" x14ac:dyDescent="0.25">
      <c r="A491">
        <v>520</v>
      </c>
      <c r="C491" s="4">
        <v>2</v>
      </c>
      <c r="E491" s="3">
        <v>4</v>
      </c>
    </row>
    <row r="492" spans="1:5" x14ac:dyDescent="0.25">
      <c r="A492">
        <v>521</v>
      </c>
      <c r="C492" s="4">
        <v>2</v>
      </c>
      <c r="E492" s="3">
        <v>4</v>
      </c>
    </row>
    <row r="493" spans="1:5" x14ac:dyDescent="0.25">
      <c r="A493">
        <v>522</v>
      </c>
      <c r="C493" s="4">
        <v>2</v>
      </c>
      <c r="E493" s="3">
        <v>4</v>
      </c>
    </row>
    <row r="494" spans="1:5" x14ac:dyDescent="0.25">
      <c r="A494">
        <v>523</v>
      </c>
      <c r="C494" s="4">
        <v>2</v>
      </c>
      <c r="D494" s="5">
        <v>3</v>
      </c>
      <c r="E494" s="3">
        <v>4</v>
      </c>
    </row>
    <row r="495" spans="1:5" x14ac:dyDescent="0.25">
      <c r="A495">
        <v>524</v>
      </c>
      <c r="C495" s="4">
        <v>2</v>
      </c>
      <c r="D495" s="5">
        <v>3</v>
      </c>
      <c r="E495" s="3">
        <v>4</v>
      </c>
    </row>
    <row r="496" spans="1:5" x14ac:dyDescent="0.25">
      <c r="A496">
        <v>525</v>
      </c>
      <c r="C496" s="4">
        <v>2</v>
      </c>
      <c r="D496" s="5">
        <v>3</v>
      </c>
    </row>
    <row r="497" spans="1:5" x14ac:dyDescent="0.25">
      <c r="A497">
        <v>526</v>
      </c>
      <c r="C497" s="4">
        <v>2</v>
      </c>
      <c r="D497" s="5">
        <v>3</v>
      </c>
    </row>
    <row r="498" spans="1:5" x14ac:dyDescent="0.25">
      <c r="A498">
        <v>527</v>
      </c>
      <c r="B498" s="2">
        <v>1</v>
      </c>
      <c r="C498" s="4">
        <v>2</v>
      </c>
      <c r="D498" s="5">
        <v>3</v>
      </c>
    </row>
    <row r="499" spans="1:5" x14ac:dyDescent="0.25">
      <c r="A499">
        <v>528</v>
      </c>
      <c r="B499" s="2">
        <v>1</v>
      </c>
      <c r="C499" s="4">
        <v>2</v>
      </c>
      <c r="D499" s="5">
        <v>3</v>
      </c>
    </row>
    <row r="500" spans="1:5" x14ac:dyDescent="0.25">
      <c r="A500">
        <v>529</v>
      </c>
      <c r="B500" s="2">
        <v>1</v>
      </c>
      <c r="C500" s="4">
        <v>2</v>
      </c>
      <c r="D500" s="5">
        <v>3</v>
      </c>
    </row>
    <row r="501" spans="1:5" x14ac:dyDescent="0.25">
      <c r="A501">
        <v>530</v>
      </c>
      <c r="B501" s="2">
        <v>1</v>
      </c>
      <c r="D501" s="5">
        <v>3</v>
      </c>
    </row>
    <row r="502" spans="1:5" x14ac:dyDescent="0.25">
      <c r="A502">
        <v>531</v>
      </c>
      <c r="B502" s="2">
        <v>1</v>
      </c>
      <c r="D502" s="5">
        <v>3</v>
      </c>
    </row>
    <row r="503" spans="1:5" x14ac:dyDescent="0.25">
      <c r="A503">
        <v>532</v>
      </c>
      <c r="B503" s="2">
        <v>1</v>
      </c>
      <c r="D503" s="5">
        <v>3</v>
      </c>
    </row>
    <row r="504" spans="1:5" x14ac:dyDescent="0.25">
      <c r="A504">
        <v>533</v>
      </c>
      <c r="B504" s="2">
        <v>1</v>
      </c>
      <c r="D504" s="5">
        <v>3</v>
      </c>
    </row>
    <row r="505" spans="1:5" x14ac:dyDescent="0.25">
      <c r="A505">
        <v>534</v>
      </c>
      <c r="B505" s="2">
        <v>1</v>
      </c>
      <c r="D505" s="5">
        <v>3</v>
      </c>
    </row>
    <row r="506" spans="1:5" x14ac:dyDescent="0.25">
      <c r="A506">
        <v>535</v>
      </c>
      <c r="B506" s="2">
        <v>1</v>
      </c>
      <c r="D506" s="5">
        <v>3</v>
      </c>
    </row>
    <row r="507" spans="1:5" x14ac:dyDescent="0.25">
      <c r="A507">
        <v>536</v>
      </c>
      <c r="B507" s="2">
        <v>1</v>
      </c>
      <c r="D507" s="5">
        <v>3</v>
      </c>
    </row>
    <row r="508" spans="1:5" x14ac:dyDescent="0.25">
      <c r="A508">
        <v>537</v>
      </c>
      <c r="B508" s="2">
        <v>1</v>
      </c>
      <c r="D508" s="5">
        <v>3</v>
      </c>
    </row>
    <row r="509" spans="1:5" x14ac:dyDescent="0.25">
      <c r="A509">
        <v>538</v>
      </c>
      <c r="B509" s="2">
        <v>1</v>
      </c>
      <c r="D509" s="5">
        <v>3</v>
      </c>
      <c r="E509" s="3">
        <v>4</v>
      </c>
    </row>
    <row r="510" spans="1:5" x14ac:dyDescent="0.25">
      <c r="A510">
        <v>539</v>
      </c>
      <c r="B510" s="2">
        <v>1</v>
      </c>
      <c r="E510" s="3">
        <v>4</v>
      </c>
    </row>
    <row r="511" spans="1:5" x14ac:dyDescent="0.25">
      <c r="A511">
        <v>540</v>
      </c>
      <c r="B511" s="2">
        <v>1</v>
      </c>
      <c r="C511" s="4">
        <v>2</v>
      </c>
      <c r="E511" s="3">
        <v>4</v>
      </c>
    </row>
    <row r="512" spans="1:5" x14ac:dyDescent="0.25">
      <c r="A512">
        <v>541</v>
      </c>
      <c r="C512" s="4">
        <v>2</v>
      </c>
      <c r="E512" s="3">
        <v>4</v>
      </c>
    </row>
    <row r="513" spans="1:5" x14ac:dyDescent="0.25">
      <c r="A513">
        <v>542</v>
      </c>
      <c r="C513" s="4">
        <v>2</v>
      </c>
      <c r="E513" s="3">
        <v>4</v>
      </c>
    </row>
    <row r="514" spans="1:5" x14ac:dyDescent="0.25">
      <c r="A514">
        <v>543</v>
      </c>
      <c r="C514" s="4">
        <v>2</v>
      </c>
      <c r="E514" s="3">
        <v>4</v>
      </c>
    </row>
    <row r="515" spans="1:5" x14ac:dyDescent="0.25">
      <c r="A515">
        <v>544</v>
      </c>
      <c r="C515" s="4">
        <v>2</v>
      </c>
      <c r="E515" s="3">
        <v>4</v>
      </c>
    </row>
    <row r="516" spans="1:5" x14ac:dyDescent="0.25">
      <c r="A516">
        <v>545</v>
      </c>
      <c r="C516" s="4">
        <v>2</v>
      </c>
      <c r="E516" s="3">
        <v>4</v>
      </c>
    </row>
    <row r="517" spans="1:5" x14ac:dyDescent="0.25">
      <c r="A517">
        <v>546</v>
      </c>
      <c r="C517" s="4">
        <v>2</v>
      </c>
      <c r="E517" s="3">
        <v>4</v>
      </c>
    </row>
    <row r="518" spans="1:5" x14ac:dyDescent="0.25">
      <c r="A518">
        <v>547</v>
      </c>
      <c r="C518" s="4">
        <v>2</v>
      </c>
      <c r="E518" s="3">
        <v>4</v>
      </c>
    </row>
    <row r="519" spans="1:5" x14ac:dyDescent="0.25">
      <c r="A519">
        <v>548</v>
      </c>
      <c r="C519" s="4">
        <v>2</v>
      </c>
      <c r="E519" s="3">
        <v>4</v>
      </c>
    </row>
    <row r="520" spans="1:5" x14ac:dyDescent="0.25">
      <c r="A520">
        <v>549</v>
      </c>
      <c r="C520" s="4">
        <v>2</v>
      </c>
      <c r="E520" s="3">
        <v>4</v>
      </c>
    </row>
    <row r="521" spans="1:5" x14ac:dyDescent="0.25">
      <c r="A521">
        <v>550</v>
      </c>
      <c r="C521" s="4">
        <v>2</v>
      </c>
      <c r="E521" s="3">
        <v>4</v>
      </c>
    </row>
    <row r="522" spans="1:5" x14ac:dyDescent="0.25">
      <c r="A522">
        <v>551</v>
      </c>
      <c r="C522" s="4">
        <v>2</v>
      </c>
      <c r="E522" s="3">
        <v>4</v>
      </c>
    </row>
    <row r="523" spans="1:5" x14ac:dyDescent="0.25">
      <c r="A523">
        <v>552</v>
      </c>
      <c r="C523" s="4">
        <v>2</v>
      </c>
      <c r="E523" s="3">
        <v>4</v>
      </c>
    </row>
    <row r="524" spans="1:5" x14ac:dyDescent="0.25">
      <c r="A524">
        <v>553</v>
      </c>
      <c r="E524" s="3">
        <v>4</v>
      </c>
    </row>
    <row r="525" spans="1:5" x14ac:dyDescent="0.25">
      <c r="A525">
        <v>554</v>
      </c>
      <c r="D525" s="5">
        <v>3</v>
      </c>
    </row>
    <row r="526" spans="1:5" x14ac:dyDescent="0.25">
      <c r="A526">
        <v>555</v>
      </c>
      <c r="D526" s="5">
        <v>3</v>
      </c>
    </row>
    <row r="527" spans="1:5" x14ac:dyDescent="0.25">
      <c r="A527">
        <v>556</v>
      </c>
      <c r="B527" s="2">
        <v>1</v>
      </c>
      <c r="D527" s="5">
        <v>3</v>
      </c>
    </row>
    <row r="528" spans="1:5" x14ac:dyDescent="0.25">
      <c r="A528">
        <v>557</v>
      </c>
      <c r="B528" s="2">
        <v>1</v>
      </c>
      <c r="D528" s="5">
        <v>3</v>
      </c>
    </row>
    <row r="529" spans="1:5" x14ac:dyDescent="0.25">
      <c r="A529">
        <v>558</v>
      </c>
      <c r="B529" s="2">
        <v>1</v>
      </c>
      <c r="D529" s="5">
        <v>3</v>
      </c>
    </row>
    <row r="530" spans="1:5" x14ac:dyDescent="0.25">
      <c r="A530">
        <v>559</v>
      </c>
      <c r="B530" s="2">
        <v>1</v>
      </c>
      <c r="D530" s="5">
        <v>3</v>
      </c>
    </row>
    <row r="531" spans="1:5" x14ac:dyDescent="0.25">
      <c r="A531">
        <v>560</v>
      </c>
      <c r="B531" s="2">
        <v>1</v>
      </c>
      <c r="D531" s="5">
        <v>3</v>
      </c>
    </row>
    <row r="532" spans="1:5" x14ac:dyDescent="0.25">
      <c r="A532">
        <v>561</v>
      </c>
      <c r="B532" s="2">
        <v>1</v>
      </c>
      <c r="D532" s="5">
        <v>3</v>
      </c>
    </row>
    <row r="533" spans="1:5" x14ac:dyDescent="0.25">
      <c r="A533">
        <v>562</v>
      </c>
      <c r="B533" s="2">
        <v>1</v>
      </c>
      <c r="D533" s="5">
        <v>3</v>
      </c>
    </row>
    <row r="534" spans="1:5" x14ac:dyDescent="0.25">
      <c r="A534">
        <v>563</v>
      </c>
      <c r="B534" s="2">
        <v>1</v>
      </c>
      <c r="D534" s="5">
        <v>3</v>
      </c>
    </row>
    <row r="535" spans="1:5" x14ac:dyDescent="0.25">
      <c r="A535">
        <v>564</v>
      </c>
      <c r="B535" s="2">
        <v>1</v>
      </c>
      <c r="D535" s="5">
        <v>3</v>
      </c>
    </row>
    <row r="536" spans="1:5" x14ac:dyDescent="0.25">
      <c r="A536">
        <v>565</v>
      </c>
      <c r="B536" s="2">
        <v>1</v>
      </c>
      <c r="D536" s="5">
        <v>3</v>
      </c>
    </row>
    <row r="537" spans="1:5" x14ac:dyDescent="0.25">
      <c r="A537">
        <v>566</v>
      </c>
      <c r="B537" s="2">
        <v>1</v>
      </c>
      <c r="D537" s="5">
        <v>3</v>
      </c>
      <c r="E537" s="3">
        <v>4</v>
      </c>
    </row>
    <row r="538" spans="1:5" x14ac:dyDescent="0.25">
      <c r="A538">
        <v>567</v>
      </c>
      <c r="B538" s="2">
        <v>1</v>
      </c>
      <c r="D538" s="5">
        <v>3</v>
      </c>
      <c r="E538" s="3">
        <v>4</v>
      </c>
    </row>
    <row r="539" spans="1:5" x14ac:dyDescent="0.25">
      <c r="A539">
        <v>568</v>
      </c>
      <c r="C539" s="4">
        <v>2</v>
      </c>
      <c r="E539" s="3">
        <v>4</v>
      </c>
    </row>
    <row r="540" spans="1:5" x14ac:dyDescent="0.25">
      <c r="A540">
        <v>569</v>
      </c>
      <c r="C540" s="4">
        <v>2</v>
      </c>
      <c r="E540" s="3">
        <v>4</v>
      </c>
    </row>
    <row r="541" spans="1:5" x14ac:dyDescent="0.25">
      <c r="A541">
        <v>570</v>
      </c>
      <c r="C541" s="4">
        <v>2</v>
      </c>
      <c r="E541" s="3">
        <v>4</v>
      </c>
    </row>
    <row r="542" spans="1:5" x14ac:dyDescent="0.25">
      <c r="A542">
        <v>571</v>
      </c>
      <c r="C542" s="4">
        <v>2</v>
      </c>
      <c r="E542" s="3">
        <v>4</v>
      </c>
    </row>
    <row r="543" spans="1:5" x14ac:dyDescent="0.25">
      <c r="A543">
        <v>572</v>
      </c>
      <c r="C543" s="4">
        <v>2</v>
      </c>
      <c r="E543" s="3">
        <v>4</v>
      </c>
    </row>
    <row r="544" spans="1:5" x14ac:dyDescent="0.25">
      <c r="A544">
        <v>573</v>
      </c>
      <c r="C544" s="4">
        <v>2</v>
      </c>
      <c r="E544" s="3">
        <v>4</v>
      </c>
    </row>
    <row r="545" spans="1:5" x14ac:dyDescent="0.25">
      <c r="A545">
        <v>574</v>
      </c>
      <c r="C545" s="4">
        <v>2</v>
      </c>
      <c r="E545" s="3">
        <v>4</v>
      </c>
    </row>
    <row r="546" spans="1:5" x14ac:dyDescent="0.25">
      <c r="A546">
        <v>575</v>
      </c>
      <c r="C546" s="4">
        <v>2</v>
      </c>
      <c r="E546" s="3">
        <v>4</v>
      </c>
    </row>
    <row r="547" spans="1:5" x14ac:dyDescent="0.25">
      <c r="A547">
        <v>576</v>
      </c>
      <c r="C547" s="4">
        <v>2</v>
      </c>
      <c r="E547" s="3">
        <v>4</v>
      </c>
    </row>
    <row r="548" spans="1:5" x14ac:dyDescent="0.25">
      <c r="A548">
        <v>577</v>
      </c>
      <c r="C548" s="4">
        <v>2</v>
      </c>
      <c r="E548" s="3">
        <v>4</v>
      </c>
    </row>
    <row r="549" spans="1:5" x14ac:dyDescent="0.25">
      <c r="A549">
        <v>578</v>
      </c>
      <c r="C549" s="4">
        <v>2</v>
      </c>
      <c r="E549" s="3">
        <v>4</v>
      </c>
    </row>
    <row r="550" spans="1:5" x14ac:dyDescent="0.25">
      <c r="A550">
        <v>579</v>
      </c>
      <c r="C550" s="4">
        <v>2</v>
      </c>
      <c r="E550" s="3">
        <v>4</v>
      </c>
    </row>
    <row r="551" spans="1:5" x14ac:dyDescent="0.25">
      <c r="A551">
        <v>580</v>
      </c>
      <c r="B551" s="2">
        <v>1</v>
      </c>
    </row>
    <row r="552" spans="1:5" x14ac:dyDescent="0.25">
      <c r="A552">
        <v>581</v>
      </c>
      <c r="B552" s="2">
        <v>1</v>
      </c>
    </row>
    <row r="553" spans="1:5" x14ac:dyDescent="0.25">
      <c r="A553">
        <v>582</v>
      </c>
      <c r="B553" s="2">
        <v>1</v>
      </c>
    </row>
    <row r="554" spans="1:5" x14ac:dyDescent="0.25">
      <c r="A554">
        <v>583</v>
      </c>
      <c r="B554" s="2">
        <v>1</v>
      </c>
      <c r="D554" s="5">
        <v>3</v>
      </c>
    </row>
    <row r="555" spans="1:5" x14ac:dyDescent="0.25">
      <c r="A555">
        <v>584</v>
      </c>
      <c r="B555" s="2">
        <v>1</v>
      </c>
      <c r="D555" s="5">
        <v>3</v>
      </c>
    </row>
    <row r="556" spans="1:5" x14ac:dyDescent="0.25">
      <c r="A556">
        <v>585</v>
      </c>
      <c r="B556" s="2">
        <v>1</v>
      </c>
      <c r="D556" s="5">
        <v>3</v>
      </c>
    </row>
    <row r="557" spans="1:5" x14ac:dyDescent="0.25">
      <c r="A557">
        <v>586</v>
      </c>
      <c r="B557" s="2">
        <v>1</v>
      </c>
      <c r="D557" s="5">
        <v>3</v>
      </c>
    </row>
    <row r="558" spans="1:5" x14ac:dyDescent="0.25">
      <c r="A558">
        <v>587</v>
      </c>
      <c r="B558" s="2">
        <v>1</v>
      </c>
      <c r="D558" s="5">
        <v>3</v>
      </c>
    </row>
    <row r="559" spans="1:5" x14ac:dyDescent="0.25">
      <c r="A559">
        <v>588</v>
      </c>
      <c r="B559" s="2">
        <v>1</v>
      </c>
      <c r="D559" s="5">
        <v>3</v>
      </c>
      <c r="E559" s="3">
        <v>4</v>
      </c>
    </row>
    <row r="560" spans="1:5" x14ac:dyDescent="0.25">
      <c r="A560">
        <v>589</v>
      </c>
      <c r="B560" s="2">
        <v>1</v>
      </c>
      <c r="D560" s="5">
        <v>3</v>
      </c>
      <c r="E560" s="3">
        <v>4</v>
      </c>
    </row>
    <row r="561" spans="1:5" x14ac:dyDescent="0.25">
      <c r="A561">
        <v>590</v>
      </c>
      <c r="B561" s="2">
        <v>1</v>
      </c>
      <c r="D561" s="5">
        <v>3</v>
      </c>
      <c r="E561" s="3">
        <v>4</v>
      </c>
    </row>
    <row r="562" spans="1:5" x14ac:dyDescent="0.25">
      <c r="A562">
        <v>591</v>
      </c>
      <c r="B562" s="2">
        <v>1</v>
      </c>
      <c r="D562" s="5">
        <v>3</v>
      </c>
      <c r="E562" s="3">
        <v>4</v>
      </c>
    </row>
    <row r="563" spans="1:5" x14ac:dyDescent="0.25">
      <c r="A563">
        <v>592</v>
      </c>
      <c r="B563" s="2">
        <v>1</v>
      </c>
      <c r="D563" s="5">
        <v>3</v>
      </c>
      <c r="E563" s="3">
        <v>4</v>
      </c>
    </row>
    <row r="564" spans="1:5" x14ac:dyDescent="0.25">
      <c r="A564">
        <v>593</v>
      </c>
      <c r="D564" s="5">
        <v>3</v>
      </c>
      <c r="E564" s="3">
        <v>4</v>
      </c>
    </row>
    <row r="565" spans="1:5" x14ac:dyDescent="0.25">
      <c r="A565">
        <v>594</v>
      </c>
      <c r="D565" s="5">
        <v>3</v>
      </c>
      <c r="E565" s="3">
        <v>4</v>
      </c>
    </row>
    <row r="566" spans="1:5" x14ac:dyDescent="0.25">
      <c r="A566">
        <v>595</v>
      </c>
      <c r="C566" s="4">
        <v>2</v>
      </c>
      <c r="D566" s="5">
        <v>3</v>
      </c>
      <c r="E566" s="3">
        <v>4</v>
      </c>
    </row>
    <row r="567" spans="1:5" x14ac:dyDescent="0.25">
      <c r="A567">
        <v>596</v>
      </c>
      <c r="C567" s="4">
        <v>2</v>
      </c>
      <c r="E567" s="3">
        <v>4</v>
      </c>
    </row>
    <row r="568" spans="1:5" x14ac:dyDescent="0.25">
      <c r="A568">
        <v>597</v>
      </c>
      <c r="C568" s="4">
        <v>2</v>
      </c>
      <c r="E568" s="3">
        <v>4</v>
      </c>
    </row>
    <row r="569" spans="1:5" x14ac:dyDescent="0.25">
      <c r="A569">
        <v>598</v>
      </c>
      <c r="C569" s="4">
        <v>2</v>
      </c>
      <c r="E569" s="3">
        <v>4</v>
      </c>
    </row>
    <row r="570" spans="1:5" x14ac:dyDescent="0.25">
      <c r="A570">
        <v>599</v>
      </c>
      <c r="C570" s="4">
        <v>2</v>
      </c>
      <c r="E570" s="3">
        <v>4</v>
      </c>
    </row>
    <row r="571" spans="1:5" x14ac:dyDescent="0.25">
      <c r="A571">
        <v>600</v>
      </c>
      <c r="C571" s="4">
        <v>2</v>
      </c>
      <c r="E571" s="3">
        <v>4</v>
      </c>
    </row>
    <row r="572" spans="1:5" x14ac:dyDescent="0.25">
      <c r="A572">
        <v>601</v>
      </c>
      <c r="C572" s="4">
        <v>2</v>
      </c>
      <c r="E572" s="3">
        <v>4</v>
      </c>
    </row>
    <row r="573" spans="1:5" x14ac:dyDescent="0.25">
      <c r="A573">
        <v>602</v>
      </c>
      <c r="C573" s="4">
        <v>2</v>
      </c>
      <c r="E573" s="3">
        <v>4</v>
      </c>
    </row>
    <row r="574" spans="1:5" x14ac:dyDescent="0.25">
      <c r="A574">
        <v>603</v>
      </c>
      <c r="C574" s="4">
        <v>2</v>
      </c>
      <c r="E574" s="3">
        <v>4</v>
      </c>
    </row>
    <row r="575" spans="1:5" x14ac:dyDescent="0.25">
      <c r="A575">
        <v>604</v>
      </c>
      <c r="C575" s="4">
        <v>2</v>
      </c>
    </row>
    <row r="576" spans="1:5" x14ac:dyDescent="0.25">
      <c r="A576">
        <v>605</v>
      </c>
      <c r="B576" s="2">
        <v>1</v>
      </c>
      <c r="C576" s="4">
        <v>2</v>
      </c>
      <c r="D576" s="5">
        <v>3</v>
      </c>
    </row>
    <row r="577" spans="1:5" x14ac:dyDescent="0.25">
      <c r="A577">
        <v>606</v>
      </c>
      <c r="B577" s="2">
        <v>1</v>
      </c>
      <c r="C577" s="4">
        <v>2</v>
      </c>
      <c r="D577" s="5">
        <v>3</v>
      </c>
    </row>
    <row r="578" spans="1:5" x14ac:dyDescent="0.25">
      <c r="A578">
        <v>607</v>
      </c>
      <c r="B578" s="2">
        <v>1</v>
      </c>
      <c r="C578" s="4">
        <v>2</v>
      </c>
      <c r="D578" s="5">
        <v>3</v>
      </c>
    </row>
    <row r="579" spans="1:5" x14ac:dyDescent="0.25">
      <c r="A579">
        <v>608</v>
      </c>
      <c r="B579" s="2">
        <v>1</v>
      </c>
      <c r="D579" s="5">
        <v>3</v>
      </c>
    </row>
    <row r="580" spans="1:5" x14ac:dyDescent="0.25">
      <c r="A580">
        <v>609</v>
      </c>
      <c r="B580" s="2">
        <v>1</v>
      </c>
      <c r="D580" s="5">
        <v>3</v>
      </c>
    </row>
    <row r="581" spans="1:5" x14ac:dyDescent="0.25">
      <c r="A581">
        <v>610</v>
      </c>
      <c r="B581" s="2">
        <v>1</v>
      </c>
      <c r="D581" s="5">
        <v>3</v>
      </c>
    </row>
    <row r="582" spans="1:5" x14ac:dyDescent="0.25">
      <c r="A582">
        <v>611</v>
      </c>
      <c r="B582" s="2">
        <v>1</v>
      </c>
      <c r="D582" s="5">
        <v>3</v>
      </c>
    </row>
    <row r="583" spans="1:5" x14ac:dyDescent="0.25">
      <c r="A583">
        <v>612</v>
      </c>
      <c r="B583" s="2">
        <v>1</v>
      </c>
      <c r="D583" s="5">
        <v>3</v>
      </c>
    </row>
    <row r="584" spans="1:5" x14ac:dyDescent="0.25">
      <c r="A584">
        <v>613</v>
      </c>
      <c r="B584" s="2">
        <v>1</v>
      </c>
      <c r="D584" s="5">
        <v>3</v>
      </c>
    </row>
    <row r="585" spans="1:5" x14ac:dyDescent="0.25">
      <c r="A585">
        <v>614</v>
      </c>
      <c r="B585" s="2">
        <v>1</v>
      </c>
      <c r="D585" s="5">
        <v>3</v>
      </c>
    </row>
    <row r="586" spans="1:5" x14ac:dyDescent="0.25">
      <c r="A586">
        <v>615</v>
      </c>
      <c r="B586" s="2">
        <v>1</v>
      </c>
      <c r="D586" s="5">
        <v>3</v>
      </c>
    </row>
    <row r="587" spans="1:5" x14ac:dyDescent="0.25">
      <c r="A587">
        <v>616</v>
      </c>
      <c r="B587" s="2">
        <v>1</v>
      </c>
      <c r="D587" s="5">
        <v>3</v>
      </c>
    </row>
    <row r="588" spans="1:5" x14ac:dyDescent="0.25">
      <c r="A588">
        <v>617</v>
      </c>
      <c r="B588" s="2">
        <v>1</v>
      </c>
    </row>
    <row r="589" spans="1:5" x14ac:dyDescent="0.25">
      <c r="A589">
        <v>618</v>
      </c>
      <c r="B589" s="2">
        <v>1</v>
      </c>
      <c r="C589" s="4">
        <v>2</v>
      </c>
    </row>
    <row r="590" spans="1:5" x14ac:dyDescent="0.25">
      <c r="A590">
        <v>619</v>
      </c>
      <c r="C590" s="4">
        <v>2</v>
      </c>
      <c r="E590" s="3">
        <v>4</v>
      </c>
    </row>
    <row r="591" spans="1:5" x14ac:dyDescent="0.25">
      <c r="A591">
        <v>620</v>
      </c>
      <c r="C591" s="4">
        <v>2</v>
      </c>
      <c r="E591" s="3">
        <v>4</v>
      </c>
    </row>
    <row r="592" spans="1:5" x14ac:dyDescent="0.25">
      <c r="A592">
        <v>621</v>
      </c>
      <c r="C592" s="4">
        <v>2</v>
      </c>
      <c r="E592" s="3">
        <v>4</v>
      </c>
    </row>
    <row r="593" spans="1:5" x14ac:dyDescent="0.25">
      <c r="A593">
        <v>622</v>
      </c>
      <c r="C593" s="4">
        <v>2</v>
      </c>
      <c r="E593" s="3">
        <v>4</v>
      </c>
    </row>
    <row r="594" spans="1:5" x14ac:dyDescent="0.25">
      <c r="A594">
        <v>623</v>
      </c>
      <c r="C594" s="4">
        <v>2</v>
      </c>
      <c r="E594" s="3">
        <v>4</v>
      </c>
    </row>
    <row r="595" spans="1:5" x14ac:dyDescent="0.25">
      <c r="A595">
        <v>624</v>
      </c>
      <c r="C595" s="4">
        <v>2</v>
      </c>
      <c r="E595" s="3">
        <v>4</v>
      </c>
    </row>
    <row r="596" spans="1:5" x14ac:dyDescent="0.25">
      <c r="A596">
        <v>625</v>
      </c>
      <c r="C596" s="4">
        <v>2</v>
      </c>
      <c r="E596" s="3">
        <v>4</v>
      </c>
    </row>
    <row r="597" spans="1:5" x14ac:dyDescent="0.25">
      <c r="A597">
        <v>626</v>
      </c>
      <c r="C597" s="4">
        <v>2</v>
      </c>
      <c r="E597" s="3">
        <v>4</v>
      </c>
    </row>
    <row r="598" spans="1:5" x14ac:dyDescent="0.25">
      <c r="A598">
        <v>627</v>
      </c>
      <c r="C598" s="4">
        <v>2</v>
      </c>
      <c r="E598" s="3">
        <v>4</v>
      </c>
    </row>
    <row r="599" spans="1:5" x14ac:dyDescent="0.25">
      <c r="A599">
        <v>628</v>
      </c>
      <c r="C599" s="4">
        <v>2</v>
      </c>
      <c r="E599" s="3">
        <v>4</v>
      </c>
    </row>
    <row r="600" spans="1:5" x14ac:dyDescent="0.25">
      <c r="A600">
        <v>629</v>
      </c>
      <c r="C600" s="4">
        <v>2</v>
      </c>
      <c r="E600" s="3">
        <v>4</v>
      </c>
    </row>
    <row r="601" spans="1:5" x14ac:dyDescent="0.25">
      <c r="A601">
        <v>630</v>
      </c>
      <c r="C601" s="4">
        <v>2</v>
      </c>
      <c r="E601" s="3">
        <v>4</v>
      </c>
    </row>
    <row r="602" spans="1:5" x14ac:dyDescent="0.25">
      <c r="A602">
        <v>631</v>
      </c>
      <c r="C602" s="4">
        <v>2</v>
      </c>
      <c r="E602" s="3">
        <v>4</v>
      </c>
    </row>
    <row r="603" spans="1:5" x14ac:dyDescent="0.25">
      <c r="A603">
        <v>632</v>
      </c>
      <c r="C603" s="4">
        <v>2</v>
      </c>
      <c r="E603" s="3">
        <v>4</v>
      </c>
    </row>
    <row r="604" spans="1:5" x14ac:dyDescent="0.25">
      <c r="A604">
        <v>633</v>
      </c>
      <c r="E604" s="3">
        <v>4</v>
      </c>
    </row>
    <row r="605" spans="1:5" x14ac:dyDescent="0.25">
      <c r="A605">
        <v>634</v>
      </c>
      <c r="B605" s="2">
        <v>1</v>
      </c>
      <c r="D605" s="5">
        <v>3</v>
      </c>
      <c r="E605" s="3">
        <v>4</v>
      </c>
    </row>
    <row r="606" spans="1:5" x14ac:dyDescent="0.25">
      <c r="A606">
        <v>635</v>
      </c>
      <c r="B606" s="2">
        <v>1</v>
      </c>
      <c r="D606" s="5">
        <v>3</v>
      </c>
      <c r="E606" s="3">
        <v>4</v>
      </c>
    </row>
    <row r="607" spans="1:5" x14ac:dyDescent="0.25">
      <c r="A607">
        <v>636</v>
      </c>
      <c r="B607" s="2">
        <v>1</v>
      </c>
      <c r="D607" s="5">
        <v>3</v>
      </c>
      <c r="E607" s="3">
        <v>4</v>
      </c>
    </row>
    <row r="608" spans="1:5" x14ac:dyDescent="0.25">
      <c r="A608">
        <v>637</v>
      </c>
      <c r="B608" s="2">
        <v>1</v>
      </c>
      <c r="D608" s="5">
        <v>3</v>
      </c>
    </row>
    <row r="609" spans="1:5" x14ac:dyDescent="0.25">
      <c r="A609">
        <v>638</v>
      </c>
      <c r="B609" s="2">
        <v>1</v>
      </c>
      <c r="D609" s="5">
        <v>3</v>
      </c>
    </row>
    <row r="610" spans="1:5" x14ac:dyDescent="0.25">
      <c r="A610">
        <v>639</v>
      </c>
      <c r="B610" s="2">
        <v>1</v>
      </c>
      <c r="D610" s="5">
        <v>3</v>
      </c>
    </row>
    <row r="611" spans="1:5" x14ac:dyDescent="0.25">
      <c r="A611">
        <v>640</v>
      </c>
      <c r="B611" s="2">
        <v>1</v>
      </c>
      <c r="D611" s="5">
        <v>3</v>
      </c>
    </row>
    <row r="612" spans="1:5" x14ac:dyDescent="0.25">
      <c r="A612">
        <v>641</v>
      </c>
      <c r="B612" s="2">
        <v>1</v>
      </c>
      <c r="D612" s="5">
        <v>3</v>
      </c>
    </row>
    <row r="613" spans="1:5" x14ac:dyDescent="0.25">
      <c r="A613">
        <v>642</v>
      </c>
      <c r="B613" s="2">
        <v>1</v>
      </c>
      <c r="D613" s="5">
        <v>3</v>
      </c>
    </row>
    <row r="614" spans="1:5" x14ac:dyDescent="0.25">
      <c r="A614">
        <v>643</v>
      </c>
      <c r="B614" s="2">
        <v>1</v>
      </c>
      <c r="D614" s="5">
        <v>3</v>
      </c>
    </row>
    <row r="615" spans="1:5" x14ac:dyDescent="0.25">
      <c r="A615">
        <v>644</v>
      </c>
      <c r="B615" s="2">
        <v>1</v>
      </c>
      <c r="D615" s="5">
        <v>3</v>
      </c>
    </row>
    <row r="616" spans="1:5" x14ac:dyDescent="0.25">
      <c r="A616">
        <v>645</v>
      </c>
      <c r="B616" s="2">
        <v>1</v>
      </c>
      <c r="D616" s="5">
        <v>3</v>
      </c>
    </row>
    <row r="617" spans="1:5" x14ac:dyDescent="0.25">
      <c r="A617">
        <v>646</v>
      </c>
      <c r="B617" s="2">
        <v>1</v>
      </c>
      <c r="D617" s="5">
        <v>3</v>
      </c>
    </row>
    <row r="618" spans="1:5" x14ac:dyDescent="0.25">
      <c r="A618">
        <v>647</v>
      </c>
      <c r="C618" s="4">
        <v>2</v>
      </c>
      <c r="D618" s="5">
        <v>3</v>
      </c>
    </row>
    <row r="619" spans="1:5" x14ac:dyDescent="0.25">
      <c r="A619">
        <v>648</v>
      </c>
      <c r="C619" s="4">
        <v>2</v>
      </c>
      <c r="D619" s="5">
        <v>3</v>
      </c>
    </row>
    <row r="620" spans="1:5" x14ac:dyDescent="0.25">
      <c r="A620">
        <v>649</v>
      </c>
      <c r="C620" s="4">
        <v>2</v>
      </c>
      <c r="D620" s="5">
        <v>3</v>
      </c>
    </row>
    <row r="621" spans="1:5" x14ac:dyDescent="0.25">
      <c r="A621">
        <v>650</v>
      </c>
      <c r="C621" s="4">
        <v>2</v>
      </c>
      <c r="D621" s="5">
        <v>3</v>
      </c>
      <c r="E621" s="3">
        <v>4</v>
      </c>
    </row>
    <row r="622" spans="1:5" x14ac:dyDescent="0.25">
      <c r="A622">
        <v>651</v>
      </c>
      <c r="C622" s="4">
        <v>2</v>
      </c>
      <c r="E622" s="3">
        <v>4</v>
      </c>
    </row>
    <row r="623" spans="1:5" x14ac:dyDescent="0.25">
      <c r="A623">
        <v>652</v>
      </c>
      <c r="C623" s="4">
        <v>2</v>
      </c>
      <c r="E623" s="3">
        <v>4</v>
      </c>
    </row>
    <row r="624" spans="1:5" x14ac:dyDescent="0.25">
      <c r="A624">
        <v>653</v>
      </c>
      <c r="C624" s="4">
        <v>2</v>
      </c>
      <c r="E624" s="3">
        <v>4</v>
      </c>
    </row>
    <row r="625" spans="1:5" x14ac:dyDescent="0.25">
      <c r="A625">
        <v>654</v>
      </c>
      <c r="C625" s="4">
        <v>2</v>
      </c>
      <c r="E625" s="3">
        <v>4</v>
      </c>
    </row>
    <row r="626" spans="1:5" x14ac:dyDescent="0.25">
      <c r="A626">
        <v>655</v>
      </c>
      <c r="C626" s="4">
        <v>2</v>
      </c>
      <c r="E626" s="3">
        <v>4</v>
      </c>
    </row>
    <row r="627" spans="1:5" x14ac:dyDescent="0.25">
      <c r="A627">
        <v>656</v>
      </c>
      <c r="C627" s="4">
        <v>2</v>
      </c>
      <c r="E627" s="3">
        <v>4</v>
      </c>
    </row>
    <row r="628" spans="1:5" x14ac:dyDescent="0.25">
      <c r="A628">
        <v>657</v>
      </c>
      <c r="C628" s="4">
        <v>2</v>
      </c>
      <c r="E628" s="3">
        <v>4</v>
      </c>
    </row>
    <row r="629" spans="1:5" x14ac:dyDescent="0.25">
      <c r="A629">
        <v>658</v>
      </c>
      <c r="C629" s="4">
        <v>2</v>
      </c>
      <c r="E629" s="3">
        <v>4</v>
      </c>
    </row>
    <row r="630" spans="1:5" x14ac:dyDescent="0.25">
      <c r="A630">
        <v>659</v>
      </c>
      <c r="B630" s="2">
        <v>1</v>
      </c>
      <c r="C630" s="4">
        <v>2</v>
      </c>
      <c r="E630" s="3">
        <v>4</v>
      </c>
    </row>
    <row r="631" spans="1:5" x14ac:dyDescent="0.25">
      <c r="A631">
        <v>660</v>
      </c>
      <c r="B631" s="2">
        <v>1</v>
      </c>
      <c r="C631" s="4">
        <v>2</v>
      </c>
      <c r="E631" s="3">
        <v>4</v>
      </c>
    </row>
    <row r="632" spans="1:5" x14ac:dyDescent="0.25">
      <c r="A632">
        <v>661</v>
      </c>
      <c r="B632" s="2">
        <v>1</v>
      </c>
      <c r="E632" s="3">
        <v>4</v>
      </c>
    </row>
    <row r="633" spans="1:5" x14ac:dyDescent="0.25">
      <c r="A633">
        <v>662</v>
      </c>
      <c r="B633" s="2">
        <v>1</v>
      </c>
      <c r="E633" s="3">
        <v>4</v>
      </c>
    </row>
    <row r="634" spans="1:5" x14ac:dyDescent="0.25">
      <c r="A634">
        <v>663</v>
      </c>
      <c r="B634" s="2">
        <v>1</v>
      </c>
      <c r="E634" s="3">
        <v>4</v>
      </c>
    </row>
    <row r="635" spans="1:5" x14ac:dyDescent="0.25">
      <c r="A635">
        <v>664</v>
      </c>
      <c r="B635" s="2">
        <v>1</v>
      </c>
      <c r="E635" s="3">
        <v>4</v>
      </c>
    </row>
    <row r="636" spans="1:5" x14ac:dyDescent="0.25">
      <c r="A636">
        <v>665</v>
      </c>
      <c r="B636" s="2">
        <v>1</v>
      </c>
      <c r="E636" s="3">
        <v>4</v>
      </c>
    </row>
    <row r="637" spans="1:5" x14ac:dyDescent="0.25">
      <c r="A637">
        <v>666</v>
      </c>
      <c r="B637" s="2">
        <v>1</v>
      </c>
      <c r="D637" s="5">
        <v>3</v>
      </c>
    </row>
    <row r="638" spans="1:5" x14ac:dyDescent="0.25">
      <c r="A638">
        <v>667</v>
      </c>
      <c r="B638" s="2">
        <v>1</v>
      </c>
      <c r="D638" s="5">
        <v>3</v>
      </c>
    </row>
    <row r="639" spans="1:5" x14ac:dyDescent="0.25">
      <c r="A639">
        <v>668</v>
      </c>
      <c r="B639" s="2">
        <v>1</v>
      </c>
      <c r="D639" s="5">
        <v>3</v>
      </c>
    </row>
    <row r="640" spans="1:5" x14ac:dyDescent="0.25">
      <c r="A640">
        <v>669</v>
      </c>
      <c r="B640" s="2">
        <v>1</v>
      </c>
      <c r="D640" s="5">
        <v>3</v>
      </c>
    </row>
    <row r="641" spans="1:6" x14ac:dyDescent="0.25">
      <c r="A641">
        <v>670</v>
      </c>
      <c r="B641" s="2">
        <v>1</v>
      </c>
      <c r="D641" s="5">
        <v>3</v>
      </c>
    </row>
    <row r="642" spans="1:6" x14ac:dyDescent="0.25">
      <c r="A642">
        <v>671</v>
      </c>
      <c r="B642" s="2">
        <v>1</v>
      </c>
      <c r="D642" s="5">
        <v>3</v>
      </c>
    </row>
    <row r="643" spans="1:6" x14ac:dyDescent="0.25">
      <c r="A643">
        <v>672</v>
      </c>
      <c r="B643" s="2">
        <v>1</v>
      </c>
      <c r="C643" s="4">
        <v>2</v>
      </c>
      <c r="D643" s="5">
        <v>3</v>
      </c>
    </row>
    <row r="644" spans="1:6" x14ac:dyDescent="0.25">
      <c r="A644">
        <v>673</v>
      </c>
      <c r="B644" s="2">
        <v>1</v>
      </c>
      <c r="C644" s="4">
        <v>2</v>
      </c>
      <c r="D644" s="5">
        <v>3</v>
      </c>
    </row>
    <row r="645" spans="1:6" x14ac:dyDescent="0.25">
      <c r="A645">
        <v>674</v>
      </c>
      <c r="C645" s="4">
        <v>2</v>
      </c>
      <c r="D645" s="5">
        <v>3</v>
      </c>
    </row>
    <row r="646" spans="1:6" x14ac:dyDescent="0.25">
      <c r="A646">
        <v>675</v>
      </c>
      <c r="C646" s="4">
        <v>2</v>
      </c>
      <c r="D646" s="5">
        <v>3</v>
      </c>
      <c r="F646" t="s">
        <v>22</v>
      </c>
    </row>
    <row r="647" spans="1:6" x14ac:dyDescent="0.25">
      <c r="A647">
        <v>737</v>
      </c>
    </row>
    <row r="648" spans="1:6" x14ac:dyDescent="0.25">
      <c r="A648">
        <v>738</v>
      </c>
    </row>
    <row r="649" spans="1:6" x14ac:dyDescent="0.25">
      <c r="A649">
        <v>739</v>
      </c>
      <c r="F649" t="s">
        <v>22</v>
      </c>
    </row>
    <row r="650" spans="1:6" x14ac:dyDescent="0.25">
      <c r="A650">
        <v>740</v>
      </c>
      <c r="B650" s="2">
        <v>1</v>
      </c>
    </row>
    <row r="651" spans="1:6" x14ac:dyDescent="0.25">
      <c r="A651">
        <v>741</v>
      </c>
      <c r="B651" s="2">
        <v>1</v>
      </c>
    </row>
    <row r="652" spans="1:6" x14ac:dyDescent="0.25">
      <c r="A652">
        <v>742</v>
      </c>
      <c r="B652" s="2">
        <v>1</v>
      </c>
    </row>
    <row r="653" spans="1:6" x14ac:dyDescent="0.25">
      <c r="A653">
        <v>743</v>
      </c>
      <c r="B653" s="2">
        <v>1</v>
      </c>
    </row>
    <row r="654" spans="1:6" x14ac:dyDescent="0.25">
      <c r="A654">
        <v>744</v>
      </c>
      <c r="B654" s="2">
        <v>1</v>
      </c>
    </row>
    <row r="655" spans="1:6" x14ac:dyDescent="0.25">
      <c r="A655">
        <v>745</v>
      </c>
      <c r="B655" s="2">
        <v>1</v>
      </c>
    </row>
    <row r="656" spans="1:6" x14ac:dyDescent="0.25">
      <c r="A656">
        <v>746</v>
      </c>
      <c r="B656" s="2">
        <v>1</v>
      </c>
    </row>
    <row r="657" spans="1:5" x14ac:dyDescent="0.25">
      <c r="A657">
        <v>747</v>
      </c>
      <c r="B657" s="2">
        <v>1</v>
      </c>
    </row>
    <row r="658" spans="1:5" x14ac:dyDescent="0.25">
      <c r="A658">
        <v>748</v>
      </c>
      <c r="B658" s="2">
        <v>1</v>
      </c>
    </row>
    <row r="659" spans="1:5" x14ac:dyDescent="0.25">
      <c r="A659">
        <v>749</v>
      </c>
      <c r="B659" s="2">
        <v>1</v>
      </c>
    </row>
    <row r="660" spans="1:5" x14ac:dyDescent="0.25">
      <c r="A660">
        <v>750</v>
      </c>
      <c r="B660" s="2">
        <v>1</v>
      </c>
      <c r="E660" s="3">
        <v>4</v>
      </c>
    </row>
    <row r="661" spans="1:5" x14ac:dyDescent="0.25">
      <c r="A661">
        <v>751</v>
      </c>
      <c r="B661" s="2">
        <v>1</v>
      </c>
      <c r="E661" s="3">
        <v>4</v>
      </c>
    </row>
    <row r="662" spans="1:5" x14ac:dyDescent="0.25">
      <c r="A662">
        <v>752</v>
      </c>
      <c r="B662" s="2">
        <v>1</v>
      </c>
      <c r="E662" s="3">
        <v>4</v>
      </c>
    </row>
    <row r="663" spans="1:5" x14ac:dyDescent="0.25">
      <c r="A663">
        <v>753</v>
      </c>
      <c r="B663" s="2">
        <v>1</v>
      </c>
      <c r="E663" s="3">
        <v>4</v>
      </c>
    </row>
    <row r="664" spans="1:5" x14ac:dyDescent="0.25">
      <c r="A664">
        <v>754</v>
      </c>
      <c r="B664" s="2">
        <v>1</v>
      </c>
      <c r="E664" s="3">
        <v>4</v>
      </c>
    </row>
    <row r="665" spans="1:5" x14ac:dyDescent="0.25">
      <c r="A665">
        <v>755</v>
      </c>
      <c r="B665" s="2">
        <v>1</v>
      </c>
      <c r="C665" s="4">
        <v>2</v>
      </c>
      <c r="E665" s="3">
        <v>4</v>
      </c>
    </row>
    <row r="666" spans="1:5" x14ac:dyDescent="0.25">
      <c r="A666">
        <v>756</v>
      </c>
      <c r="B666" s="2">
        <v>1</v>
      </c>
      <c r="C666" s="4">
        <v>2</v>
      </c>
      <c r="E666" s="3">
        <v>4</v>
      </c>
    </row>
    <row r="667" spans="1:5" x14ac:dyDescent="0.25">
      <c r="A667">
        <v>757</v>
      </c>
      <c r="B667" s="2">
        <v>1</v>
      </c>
      <c r="C667" s="4">
        <v>2</v>
      </c>
      <c r="E667" s="3">
        <v>4</v>
      </c>
    </row>
    <row r="668" spans="1:5" x14ac:dyDescent="0.25">
      <c r="A668">
        <v>758</v>
      </c>
      <c r="B668" s="2">
        <v>1</v>
      </c>
      <c r="C668" s="4">
        <v>2</v>
      </c>
      <c r="E668" s="3">
        <v>4</v>
      </c>
    </row>
    <row r="669" spans="1:5" x14ac:dyDescent="0.25">
      <c r="A669">
        <v>759</v>
      </c>
      <c r="B669" s="2">
        <v>1</v>
      </c>
      <c r="C669" s="4">
        <v>2</v>
      </c>
      <c r="E669" s="3">
        <v>4</v>
      </c>
    </row>
    <row r="670" spans="1:5" x14ac:dyDescent="0.25">
      <c r="A670">
        <v>760</v>
      </c>
      <c r="C670" s="4">
        <v>2</v>
      </c>
      <c r="E670" s="3">
        <v>4</v>
      </c>
    </row>
    <row r="671" spans="1:5" x14ac:dyDescent="0.25">
      <c r="A671">
        <v>761</v>
      </c>
      <c r="C671" s="4">
        <v>2</v>
      </c>
      <c r="E671" s="3">
        <v>4</v>
      </c>
    </row>
    <row r="672" spans="1:5" x14ac:dyDescent="0.25">
      <c r="A672">
        <v>762</v>
      </c>
      <c r="C672" s="4">
        <v>2</v>
      </c>
      <c r="E672" s="3">
        <v>4</v>
      </c>
    </row>
    <row r="673" spans="1:5" x14ac:dyDescent="0.25">
      <c r="A673">
        <v>763</v>
      </c>
      <c r="C673" s="4">
        <v>2</v>
      </c>
      <c r="D673" s="5">
        <v>3</v>
      </c>
      <c r="E673" s="3">
        <v>4</v>
      </c>
    </row>
    <row r="674" spans="1:5" x14ac:dyDescent="0.25">
      <c r="A674">
        <v>764</v>
      </c>
      <c r="C674" s="4">
        <v>2</v>
      </c>
      <c r="D674" s="5">
        <v>3</v>
      </c>
      <c r="E674" s="3">
        <v>4</v>
      </c>
    </row>
    <row r="675" spans="1:5" x14ac:dyDescent="0.25">
      <c r="A675">
        <v>765</v>
      </c>
      <c r="C675" s="4">
        <v>2</v>
      </c>
      <c r="D675" s="5">
        <v>3</v>
      </c>
      <c r="E675" s="3">
        <v>4</v>
      </c>
    </row>
    <row r="676" spans="1:5" x14ac:dyDescent="0.25">
      <c r="A676">
        <v>766</v>
      </c>
      <c r="C676" s="4">
        <v>2</v>
      </c>
      <c r="D676" s="5">
        <v>3</v>
      </c>
      <c r="E676" s="3">
        <v>4</v>
      </c>
    </row>
    <row r="677" spans="1:5" x14ac:dyDescent="0.25">
      <c r="A677">
        <v>767</v>
      </c>
      <c r="C677" s="4">
        <v>2</v>
      </c>
      <c r="D677" s="5">
        <v>3</v>
      </c>
      <c r="E677" s="3">
        <v>4</v>
      </c>
    </row>
    <row r="678" spans="1:5" x14ac:dyDescent="0.25">
      <c r="A678">
        <v>768</v>
      </c>
      <c r="C678" s="4">
        <v>2</v>
      </c>
      <c r="D678" s="5">
        <v>3</v>
      </c>
      <c r="E678" s="3">
        <v>4</v>
      </c>
    </row>
    <row r="679" spans="1:5" x14ac:dyDescent="0.25">
      <c r="A679">
        <v>769</v>
      </c>
      <c r="C679" s="4">
        <v>2</v>
      </c>
      <c r="D679" s="5">
        <v>3</v>
      </c>
    </row>
    <row r="680" spans="1:5" x14ac:dyDescent="0.25">
      <c r="A680">
        <v>770</v>
      </c>
      <c r="C680" s="4">
        <v>2</v>
      </c>
      <c r="D680" s="5">
        <v>3</v>
      </c>
    </row>
    <row r="681" spans="1:5" x14ac:dyDescent="0.25">
      <c r="A681">
        <v>771</v>
      </c>
      <c r="C681" s="4">
        <v>2</v>
      </c>
      <c r="D681" s="5">
        <v>3</v>
      </c>
    </row>
    <row r="682" spans="1:5" x14ac:dyDescent="0.25">
      <c r="A682">
        <v>772</v>
      </c>
      <c r="B682" s="2">
        <v>1</v>
      </c>
      <c r="D682" s="5">
        <v>3</v>
      </c>
    </row>
    <row r="683" spans="1:5" x14ac:dyDescent="0.25">
      <c r="A683">
        <v>773</v>
      </c>
      <c r="B683" s="2">
        <v>1</v>
      </c>
      <c r="D683" s="5">
        <v>3</v>
      </c>
    </row>
    <row r="684" spans="1:5" x14ac:dyDescent="0.25">
      <c r="A684">
        <v>774</v>
      </c>
      <c r="B684" s="2">
        <v>1</v>
      </c>
      <c r="D684" s="5">
        <v>3</v>
      </c>
    </row>
    <row r="685" spans="1:5" x14ac:dyDescent="0.25">
      <c r="A685">
        <v>775</v>
      </c>
      <c r="B685" s="2">
        <v>1</v>
      </c>
      <c r="D685" s="5">
        <v>3</v>
      </c>
    </row>
    <row r="686" spans="1:5" x14ac:dyDescent="0.25">
      <c r="A686">
        <v>776</v>
      </c>
      <c r="B686" s="2">
        <v>1</v>
      </c>
      <c r="D686" s="5">
        <v>3</v>
      </c>
    </row>
    <row r="687" spans="1:5" x14ac:dyDescent="0.25">
      <c r="A687">
        <v>777</v>
      </c>
      <c r="B687" s="2">
        <v>1</v>
      </c>
      <c r="D687" s="5">
        <v>3</v>
      </c>
    </row>
    <row r="688" spans="1:5" x14ac:dyDescent="0.25">
      <c r="A688">
        <v>778</v>
      </c>
      <c r="B688" s="2">
        <v>1</v>
      </c>
      <c r="D688" s="5">
        <v>3</v>
      </c>
      <c r="E688" s="3">
        <v>4</v>
      </c>
    </row>
    <row r="689" spans="1:5" x14ac:dyDescent="0.25">
      <c r="A689">
        <v>779</v>
      </c>
      <c r="B689" s="2">
        <v>1</v>
      </c>
      <c r="D689" s="5">
        <v>3</v>
      </c>
      <c r="E689" s="3">
        <v>4</v>
      </c>
    </row>
    <row r="690" spans="1:5" x14ac:dyDescent="0.25">
      <c r="A690">
        <v>780</v>
      </c>
      <c r="B690" s="2">
        <v>1</v>
      </c>
      <c r="D690" s="5">
        <v>3</v>
      </c>
      <c r="E690" s="3">
        <v>4</v>
      </c>
    </row>
    <row r="691" spans="1:5" x14ac:dyDescent="0.25">
      <c r="A691">
        <v>781</v>
      </c>
      <c r="B691" s="2">
        <v>1</v>
      </c>
      <c r="D691" s="5">
        <v>3</v>
      </c>
      <c r="E691" s="3">
        <v>4</v>
      </c>
    </row>
    <row r="692" spans="1:5" x14ac:dyDescent="0.25">
      <c r="A692">
        <v>782</v>
      </c>
      <c r="B692" s="2">
        <v>1</v>
      </c>
      <c r="E692" s="3">
        <v>4</v>
      </c>
    </row>
    <row r="693" spans="1:5" x14ac:dyDescent="0.25">
      <c r="A693">
        <v>783</v>
      </c>
      <c r="B693" s="2">
        <v>1</v>
      </c>
      <c r="E693" s="3">
        <v>4</v>
      </c>
    </row>
    <row r="694" spans="1:5" x14ac:dyDescent="0.25">
      <c r="A694">
        <v>784</v>
      </c>
      <c r="B694" s="2">
        <v>1</v>
      </c>
      <c r="E694" s="3">
        <v>4</v>
      </c>
    </row>
    <row r="695" spans="1:5" x14ac:dyDescent="0.25">
      <c r="A695">
        <v>785</v>
      </c>
      <c r="B695" s="2">
        <v>1</v>
      </c>
      <c r="E695" s="3">
        <v>4</v>
      </c>
    </row>
    <row r="696" spans="1:5" x14ac:dyDescent="0.25">
      <c r="A696">
        <v>786</v>
      </c>
      <c r="B696" s="2">
        <v>1</v>
      </c>
      <c r="E696" s="3">
        <v>4</v>
      </c>
    </row>
    <row r="697" spans="1:5" x14ac:dyDescent="0.25">
      <c r="A697">
        <v>787</v>
      </c>
      <c r="C697" s="4">
        <v>2</v>
      </c>
      <c r="E697" s="3">
        <v>4</v>
      </c>
    </row>
    <row r="698" spans="1:5" x14ac:dyDescent="0.25">
      <c r="A698">
        <v>788</v>
      </c>
      <c r="C698" s="4">
        <v>2</v>
      </c>
      <c r="E698" s="3">
        <v>4</v>
      </c>
    </row>
    <row r="699" spans="1:5" x14ac:dyDescent="0.25">
      <c r="A699">
        <v>789</v>
      </c>
      <c r="C699" s="4">
        <v>2</v>
      </c>
      <c r="E699" s="3">
        <v>4</v>
      </c>
    </row>
    <row r="700" spans="1:5" x14ac:dyDescent="0.25">
      <c r="A700">
        <v>790</v>
      </c>
      <c r="C700" s="4">
        <v>2</v>
      </c>
      <c r="E700" s="3">
        <v>4</v>
      </c>
    </row>
    <row r="701" spans="1:5" x14ac:dyDescent="0.25">
      <c r="A701">
        <v>791</v>
      </c>
      <c r="C701" s="4">
        <v>2</v>
      </c>
      <c r="E701" s="3">
        <v>4</v>
      </c>
    </row>
    <row r="702" spans="1:5" x14ac:dyDescent="0.25">
      <c r="A702">
        <v>792</v>
      </c>
      <c r="C702" s="4">
        <v>2</v>
      </c>
      <c r="E702" s="3">
        <v>4</v>
      </c>
    </row>
    <row r="703" spans="1:5" x14ac:dyDescent="0.25">
      <c r="A703">
        <v>793</v>
      </c>
      <c r="C703" s="4">
        <v>2</v>
      </c>
      <c r="D703" s="5">
        <v>3</v>
      </c>
      <c r="E703" s="3">
        <v>4</v>
      </c>
    </row>
    <row r="704" spans="1:5" x14ac:dyDescent="0.25">
      <c r="A704">
        <v>794</v>
      </c>
      <c r="C704" s="4">
        <v>2</v>
      </c>
      <c r="D704" s="5">
        <v>3</v>
      </c>
    </row>
    <row r="705" spans="1:5" x14ac:dyDescent="0.25">
      <c r="A705">
        <v>795</v>
      </c>
      <c r="C705" s="4">
        <v>2</v>
      </c>
      <c r="D705" s="5">
        <v>3</v>
      </c>
    </row>
    <row r="706" spans="1:5" x14ac:dyDescent="0.25">
      <c r="A706">
        <v>796</v>
      </c>
      <c r="C706" s="4">
        <v>2</v>
      </c>
      <c r="D706" s="5">
        <v>3</v>
      </c>
    </row>
    <row r="707" spans="1:5" x14ac:dyDescent="0.25">
      <c r="A707">
        <v>797</v>
      </c>
      <c r="C707" s="4">
        <v>2</v>
      </c>
      <c r="D707" s="5">
        <v>3</v>
      </c>
    </row>
    <row r="708" spans="1:5" x14ac:dyDescent="0.25">
      <c r="A708">
        <v>798</v>
      </c>
      <c r="C708" s="4">
        <v>2</v>
      </c>
      <c r="D708" s="5">
        <v>3</v>
      </c>
    </row>
    <row r="709" spans="1:5" x14ac:dyDescent="0.25">
      <c r="A709">
        <v>799</v>
      </c>
      <c r="C709" s="4">
        <v>2</v>
      </c>
      <c r="D709" s="5">
        <v>3</v>
      </c>
    </row>
    <row r="710" spans="1:5" x14ac:dyDescent="0.25">
      <c r="A710">
        <v>800</v>
      </c>
      <c r="C710" s="4">
        <v>2</v>
      </c>
      <c r="D710" s="5">
        <v>3</v>
      </c>
    </row>
    <row r="711" spans="1:5" x14ac:dyDescent="0.25">
      <c r="A711">
        <v>801</v>
      </c>
      <c r="D711" s="5">
        <v>3</v>
      </c>
    </row>
    <row r="712" spans="1:5" x14ac:dyDescent="0.25">
      <c r="A712">
        <v>802</v>
      </c>
      <c r="B712" s="2">
        <v>1</v>
      </c>
      <c r="D712" s="5">
        <v>3</v>
      </c>
    </row>
    <row r="713" spans="1:5" x14ac:dyDescent="0.25">
      <c r="A713">
        <v>803</v>
      </c>
      <c r="B713" s="2">
        <v>1</v>
      </c>
      <c r="D713" s="5">
        <v>3</v>
      </c>
    </row>
    <row r="714" spans="1:5" x14ac:dyDescent="0.25">
      <c r="A714">
        <v>804</v>
      </c>
      <c r="B714" s="2">
        <v>1</v>
      </c>
      <c r="D714" s="5">
        <v>3</v>
      </c>
    </row>
    <row r="715" spans="1:5" x14ac:dyDescent="0.25">
      <c r="A715">
        <v>805</v>
      </c>
      <c r="B715" s="2">
        <v>1</v>
      </c>
      <c r="D715" s="5">
        <v>3</v>
      </c>
    </row>
    <row r="716" spans="1:5" x14ac:dyDescent="0.25">
      <c r="A716">
        <v>806</v>
      </c>
      <c r="B716" s="2">
        <v>1</v>
      </c>
      <c r="D716" s="5">
        <v>3</v>
      </c>
      <c r="E716" s="3">
        <v>4</v>
      </c>
    </row>
    <row r="717" spans="1:5" x14ac:dyDescent="0.25">
      <c r="A717">
        <v>807</v>
      </c>
      <c r="B717" s="2">
        <v>1</v>
      </c>
      <c r="D717" s="5">
        <v>3</v>
      </c>
      <c r="E717" s="3">
        <v>4</v>
      </c>
    </row>
    <row r="718" spans="1:5" x14ac:dyDescent="0.25">
      <c r="A718">
        <v>808</v>
      </c>
      <c r="B718" s="2">
        <v>1</v>
      </c>
      <c r="D718" s="5">
        <v>3</v>
      </c>
      <c r="E718" s="3">
        <v>4</v>
      </c>
    </row>
    <row r="719" spans="1:5" x14ac:dyDescent="0.25">
      <c r="A719">
        <v>809</v>
      </c>
      <c r="B719" s="2">
        <v>1</v>
      </c>
      <c r="E719" s="3">
        <v>4</v>
      </c>
    </row>
    <row r="720" spans="1:5" x14ac:dyDescent="0.25">
      <c r="A720">
        <v>810</v>
      </c>
      <c r="B720" s="2">
        <v>1</v>
      </c>
      <c r="E720" s="3">
        <v>4</v>
      </c>
    </row>
    <row r="721" spans="1:5" x14ac:dyDescent="0.25">
      <c r="A721">
        <v>811</v>
      </c>
      <c r="B721" s="2">
        <v>1</v>
      </c>
      <c r="E721" s="3">
        <v>4</v>
      </c>
    </row>
    <row r="722" spans="1:5" x14ac:dyDescent="0.25">
      <c r="A722">
        <v>812</v>
      </c>
      <c r="B722" s="2">
        <v>1</v>
      </c>
      <c r="E722" s="3">
        <v>4</v>
      </c>
    </row>
    <row r="723" spans="1:5" x14ac:dyDescent="0.25">
      <c r="A723">
        <v>813</v>
      </c>
      <c r="B723" s="2">
        <v>1</v>
      </c>
      <c r="C723" s="4">
        <v>2</v>
      </c>
      <c r="E723" s="3">
        <v>4</v>
      </c>
    </row>
    <row r="724" spans="1:5" x14ac:dyDescent="0.25">
      <c r="A724">
        <v>814</v>
      </c>
      <c r="B724" s="2">
        <v>1</v>
      </c>
      <c r="C724" s="4">
        <v>2</v>
      </c>
      <c r="E724" s="3">
        <v>4</v>
      </c>
    </row>
    <row r="725" spans="1:5" x14ac:dyDescent="0.25">
      <c r="A725">
        <v>815</v>
      </c>
      <c r="C725" s="4">
        <v>2</v>
      </c>
      <c r="E725" s="3">
        <v>4</v>
      </c>
    </row>
    <row r="726" spans="1:5" x14ac:dyDescent="0.25">
      <c r="A726">
        <v>816</v>
      </c>
      <c r="C726" s="4">
        <v>2</v>
      </c>
      <c r="E726" s="3">
        <v>4</v>
      </c>
    </row>
    <row r="727" spans="1:5" x14ac:dyDescent="0.25">
      <c r="A727">
        <v>817</v>
      </c>
      <c r="C727" s="4">
        <v>2</v>
      </c>
      <c r="E727" s="3">
        <v>4</v>
      </c>
    </row>
    <row r="728" spans="1:5" x14ac:dyDescent="0.25">
      <c r="A728">
        <v>818</v>
      </c>
      <c r="C728" s="4">
        <v>2</v>
      </c>
      <c r="E728" s="3">
        <v>4</v>
      </c>
    </row>
    <row r="729" spans="1:5" x14ac:dyDescent="0.25">
      <c r="A729">
        <v>819</v>
      </c>
      <c r="C729" s="4">
        <v>2</v>
      </c>
      <c r="E729" s="3">
        <v>4</v>
      </c>
    </row>
    <row r="730" spans="1:5" x14ac:dyDescent="0.25">
      <c r="A730">
        <v>820</v>
      </c>
      <c r="C730" s="4">
        <v>2</v>
      </c>
    </row>
    <row r="731" spans="1:5" x14ac:dyDescent="0.25">
      <c r="A731">
        <v>821</v>
      </c>
      <c r="C731" s="4">
        <v>2</v>
      </c>
      <c r="D731" s="5">
        <v>3</v>
      </c>
    </row>
    <row r="732" spans="1:5" x14ac:dyDescent="0.25">
      <c r="A732">
        <v>822</v>
      </c>
      <c r="C732" s="4">
        <v>2</v>
      </c>
      <c r="D732" s="5">
        <v>3</v>
      </c>
    </row>
    <row r="733" spans="1:5" x14ac:dyDescent="0.25">
      <c r="A733">
        <v>823</v>
      </c>
      <c r="C733" s="4">
        <v>2</v>
      </c>
      <c r="D733" s="5">
        <v>3</v>
      </c>
    </row>
    <row r="734" spans="1:5" x14ac:dyDescent="0.25">
      <c r="A734">
        <v>824</v>
      </c>
      <c r="C734" s="4">
        <v>2</v>
      </c>
      <c r="D734" s="5">
        <v>3</v>
      </c>
    </row>
    <row r="735" spans="1:5" x14ac:dyDescent="0.25">
      <c r="A735">
        <v>825</v>
      </c>
      <c r="C735" s="4">
        <v>2</v>
      </c>
      <c r="D735" s="5">
        <v>3</v>
      </c>
    </row>
    <row r="736" spans="1:5" x14ac:dyDescent="0.25">
      <c r="A736">
        <v>826</v>
      </c>
      <c r="D736" s="5">
        <v>3</v>
      </c>
    </row>
    <row r="737" spans="1:5" x14ac:dyDescent="0.25">
      <c r="A737">
        <v>827</v>
      </c>
      <c r="D737" s="5">
        <v>3</v>
      </c>
    </row>
    <row r="738" spans="1:5" x14ac:dyDescent="0.25">
      <c r="A738">
        <v>828</v>
      </c>
      <c r="B738" s="2">
        <v>1</v>
      </c>
      <c r="D738" s="5">
        <v>3</v>
      </c>
    </row>
    <row r="739" spans="1:5" x14ac:dyDescent="0.25">
      <c r="A739">
        <v>829</v>
      </c>
      <c r="B739" s="2">
        <v>1</v>
      </c>
      <c r="D739" s="5">
        <v>3</v>
      </c>
      <c r="E739" s="3">
        <v>4</v>
      </c>
    </row>
    <row r="740" spans="1:5" x14ac:dyDescent="0.25">
      <c r="A740">
        <v>830</v>
      </c>
      <c r="B740" s="2">
        <v>1</v>
      </c>
      <c r="D740" s="5">
        <v>3</v>
      </c>
      <c r="E740" s="3">
        <v>4</v>
      </c>
    </row>
    <row r="741" spans="1:5" x14ac:dyDescent="0.25">
      <c r="A741">
        <v>831</v>
      </c>
      <c r="B741" s="2">
        <v>1</v>
      </c>
      <c r="D741" s="5">
        <v>3</v>
      </c>
      <c r="E741" s="3">
        <v>4</v>
      </c>
    </row>
    <row r="742" spans="1:5" x14ac:dyDescent="0.25">
      <c r="A742">
        <v>832</v>
      </c>
      <c r="B742" s="2">
        <v>1</v>
      </c>
      <c r="D742" s="5">
        <v>3</v>
      </c>
      <c r="E742" s="3">
        <v>4</v>
      </c>
    </row>
    <row r="743" spans="1:5" x14ac:dyDescent="0.25">
      <c r="A743">
        <v>833</v>
      </c>
      <c r="B743" s="2">
        <v>1</v>
      </c>
      <c r="D743" s="5">
        <v>3</v>
      </c>
      <c r="E743" s="3">
        <v>4</v>
      </c>
    </row>
    <row r="744" spans="1:5" x14ac:dyDescent="0.25">
      <c r="A744">
        <v>834</v>
      </c>
      <c r="B744" s="2">
        <v>1</v>
      </c>
      <c r="E744" s="3">
        <v>4</v>
      </c>
    </row>
    <row r="745" spans="1:5" x14ac:dyDescent="0.25">
      <c r="A745">
        <v>835</v>
      </c>
      <c r="B745" s="2">
        <v>1</v>
      </c>
      <c r="E745" s="3">
        <v>4</v>
      </c>
    </row>
    <row r="746" spans="1:5" x14ac:dyDescent="0.25">
      <c r="A746">
        <v>836</v>
      </c>
      <c r="B746" s="2">
        <v>1</v>
      </c>
      <c r="E746" s="3">
        <v>4</v>
      </c>
    </row>
    <row r="747" spans="1:5" x14ac:dyDescent="0.25">
      <c r="A747">
        <v>837</v>
      </c>
      <c r="B747" s="2">
        <v>1</v>
      </c>
      <c r="E747" s="3">
        <v>4</v>
      </c>
    </row>
    <row r="748" spans="1:5" x14ac:dyDescent="0.25">
      <c r="A748">
        <v>838</v>
      </c>
      <c r="B748" s="2">
        <v>1</v>
      </c>
      <c r="E748" s="3">
        <v>4</v>
      </c>
    </row>
    <row r="749" spans="1:5" x14ac:dyDescent="0.25">
      <c r="A749">
        <v>839</v>
      </c>
      <c r="B749" s="2">
        <v>1</v>
      </c>
      <c r="E749" s="3">
        <v>4</v>
      </c>
    </row>
    <row r="750" spans="1:5" x14ac:dyDescent="0.25">
      <c r="A750">
        <v>840</v>
      </c>
      <c r="E750" s="3">
        <v>4</v>
      </c>
    </row>
    <row r="751" spans="1:5" x14ac:dyDescent="0.25">
      <c r="A751">
        <v>841</v>
      </c>
      <c r="C751" s="4">
        <v>2</v>
      </c>
      <c r="E751" s="3">
        <v>4</v>
      </c>
    </row>
    <row r="752" spans="1:5" x14ac:dyDescent="0.25">
      <c r="A752">
        <v>842</v>
      </c>
      <c r="C752" s="4">
        <v>2</v>
      </c>
      <c r="E752" s="3">
        <v>4</v>
      </c>
    </row>
    <row r="753" spans="1:5" x14ac:dyDescent="0.25">
      <c r="A753">
        <v>843</v>
      </c>
      <c r="C753" s="4">
        <v>2</v>
      </c>
    </row>
    <row r="754" spans="1:5" x14ac:dyDescent="0.25">
      <c r="A754">
        <v>844</v>
      </c>
      <c r="C754" s="4">
        <v>2</v>
      </c>
    </row>
    <row r="755" spans="1:5" x14ac:dyDescent="0.25">
      <c r="A755">
        <v>845</v>
      </c>
      <c r="C755" s="4">
        <v>2</v>
      </c>
    </row>
    <row r="756" spans="1:5" x14ac:dyDescent="0.25">
      <c r="A756">
        <v>846</v>
      </c>
      <c r="C756" s="4">
        <v>2</v>
      </c>
      <c r="D756" s="5">
        <v>3</v>
      </c>
    </row>
    <row r="757" spans="1:5" x14ac:dyDescent="0.25">
      <c r="A757">
        <v>847</v>
      </c>
      <c r="C757" s="4">
        <v>2</v>
      </c>
      <c r="D757" s="5">
        <v>3</v>
      </c>
    </row>
    <row r="758" spans="1:5" x14ac:dyDescent="0.25">
      <c r="A758">
        <v>848</v>
      </c>
      <c r="C758" s="4">
        <v>2</v>
      </c>
      <c r="D758" s="5">
        <v>3</v>
      </c>
    </row>
    <row r="759" spans="1:5" x14ac:dyDescent="0.25">
      <c r="A759">
        <v>849</v>
      </c>
      <c r="C759" s="4">
        <v>2</v>
      </c>
      <c r="D759" s="5">
        <v>3</v>
      </c>
    </row>
    <row r="760" spans="1:5" x14ac:dyDescent="0.25">
      <c r="A760">
        <v>850</v>
      </c>
      <c r="C760" s="4">
        <v>2</v>
      </c>
      <c r="D760" s="5">
        <v>3</v>
      </c>
    </row>
    <row r="761" spans="1:5" x14ac:dyDescent="0.25">
      <c r="A761">
        <v>851</v>
      </c>
      <c r="C761" s="4">
        <v>2</v>
      </c>
      <c r="D761" s="5">
        <v>3</v>
      </c>
    </row>
    <row r="762" spans="1:5" x14ac:dyDescent="0.25">
      <c r="A762">
        <v>852</v>
      </c>
      <c r="C762" s="4">
        <v>2</v>
      </c>
      <c r="D762" s="5">
        <v>3</v>
      </c>
    </row>
    <row r="763" spans="1:5" x14ac:dyDescent="0.25">
      <c r="A763">
        <v>853</v>
      </c>
      <c r="B763" s="2">
        <v>1</v>
      </c>
      <c r="D763" s="5">
        <v>3</v>
      </c>
    </row>
    <row r="764" spans="1:5" x14ac:dyDescent="0.25">
      <c r="A764">
        <v>854</v>
      </c>
      <c r="B764" s="2">
        <v>1</v>
      </c>
      <c r="D764" s="5">
        <v>3</v>
      </c>
      <c r="E764" s="3">
        <v>4</v>
      </c>
    </row>
    <row r="765" spans="1:5" x14ac:dyDescent="0.25">
      <c r="A765">
        <v>855</v>
      </c>
      <c r="B765" s="2">
        <v>1</v>
      </c>
      <c r="D765" s="5">
        <v>3</v>
      </c>
      <c r="E765" s="3">
        <v>4</v>
      </c>
    </row>
    <row r="766" spans="1:5" x14ac:dyDescent="0.25">
      <c r="A766">
        <v>856</v>
      </c>
      <c r="B766" s="2">
        <v>1</v>
      </c>
      <c r="D766" s="5">
        <v>3</v>
      </c>
      <c r="E766" s="3">
        <v>4</v>
      </c>
    </row>
    <row r="767" spans="1:5" x14ac:dyDescent="0.25">
      <c r="A767">
        <v>857</v>
      </c>
      <c r="B767" s="2">
        <v>1</v>
      </c>
      <c r="D767" s="5">
        <v>3</v>
      </c>
      <c r="E767" s="3">
        <v>4</v>
      </c>
    </row>
    <row r="768" spans="1:5" x14ac:dyDescent="0.25">
      <c r="A768">
        <v>858</v>
      </c>
      <c r="B768" s="2">
        <v>1</v>
      </c>
      <c r="D768" s="5">
        <v>3</v>
      </c>
      <c r="E768" s="3">
        <v>4</v>
      </c>
    </row>
    <row r="769" spans="1:5" x14ac:dyDescent="0.25">
      <c r="A769">
        <v>859</v>
      </c>
      <c r="B769" s="2">
        <v>1</v>
      </c>
      <c r="E769" s="3">
        <v>4</v>
      </c>
    </row>
    <row r="770" spans="1:5" x14ac:dyDescent="0.25">
      <c r="A770">
        <v>860</v>
      </c>
      <c r="B770" s="2">
        <v>1</v>
      </c>
      <c r="E770" s="3">
        <v>4</v>
      </c>
    </row>
    <row r="771" spans="1:5" x14ac:dyDescent="0.25">
      <c r="A771">
        <v>861</v>
      </c>
      <c r="B771" s="2">
        <v>1</v>
      </c>
      <c r="E771" s="3">
        <v>4</v>
      </c>
    </row>
    <row r="772" spans="1:5" x14ac:dyDescent="0.25">
      <c r="A772">
        <v>862</v>
      </c>
      <c r="B772" s="2">
        <v>1</v>
      </c>
      <c r="E772" s="3">
        <v>4</v>
      </c>
    </row>
    <row r="773" spans="1:5" x14ac:dyDescent="0.25">
      <c r="A773">
        <v>863</v>
      </c>
      <c r="B773" s="2">
        <v>1</v>
      </c>
      <c r="E773" s="3">
        <v>4</v>
      </c>
    </row>
    <row r="774" spans="1:5" x14ac:dyDescent="0.25">
      <c r="A774">
        <v>864</v>
      </c>
      <c r="B774" s="2">
        <v>1</v>
      </c>
      <c r="E774" s="3">
        <v>4</v>
      </c>
    </row>
    <row r="775" spans="1:5" x14ac:dyDescent="0.25">
      <c r="A775">
        <v>865</v>
      </c>
      <c r="B775" s="2">
        <v>1</v>
      </c>
      <c r="E775" s="3">
        <v>4</v>
      </c>
    </row>
    <row r="776" spans="1:5" x14ac:dyDescent="0.25">
      <c r="A776">
        <v>866</v>
      </c>
      <c r="C776" s="4">
        <v>2</v>
      </c>
    </row>
    <row r="777" spans="1:5" x14ac:dyDescent="0.25">
      <c r="A777">
        <v>867</v>
      </c>
      <c r="C777" s="4">
        <v>2</v>
      </c>
    </row>
    <row r="778" spans="1:5" x14ac:dyDescent="0.25">
      <c r="A778">
        <v>868</v>
      </c>
      <c r="C778" s="4">
        <v>2</v>
      </c>
    </row>
    <row r="779" spans="1:5" x14ac:dyDescent="0.25">
      <c r="A779">
        <v>869</v>
      </c>
      <c r="C779" s="4">
        <v>2</v>
      </c>
      <c r="D779" s="5">
        <v>3</v>
      </c>
    </row>
    <row r="780" spans="1:5" x14ac:dyDescent="0.25">
      <c r="A780">
        <v>870</v>
      </c>
      <c r="C780" s="4">
        <v>2</v>
      </c>
      <c r="D780" s="5">
        <v>3</v>
      </c>
    </row>
    <row r="781" spans="1:5" x14ac:dyDescent="0.25">
      <c r="A781">
        <v>871</v>
      </c>
      <c r="C781" s="4">
        <v>2</v>
      </c>
      <c r="D781" s="5">
        <v>3</v>
      </c>
    </row>
    <row r="782" spans="1:5" x14ac:dyDescent="0.25">
      <c r="A782">
        <v>872</v>
      </c>
      <c r="C782" s="4">
        <v>2</v>
      </c>
      <c r="D782" s="5">
        <v>3</v>
      </c>
    </row>
    <row r="783" spans="1:5" x14ac:dyDescent="0.25">
      <c r="A783">
        <v>873</v>
      </c>
      <c r="C783" s="4">
        <v>2</v>
      </c>
      <c r="D783" s="5">
        <v>3</v>
      </c>
    </row>
    <row r="784" spans="1:5" x14ac:dyDescent="0.25">
      <c r="A784">
        <v>874</v>
      </c>
      <c r="C784" s="4">
        <v>2</v>
      </c>
      <c r="D784" s="5">
        <v>3</v>
      </c>
    </row>
    <row r="785" spans="1:5" x14ac:dyDescent="0.25">
      <c r="A785">
        <v>875</v>
      </c>
      <c r="C785" s="4">
        <v>2</v>
      </c>
      <c r="D785" s="5">
        <v>3</v>
      </c>
    </row>
    <row r="786" spans="1:5" x14ac:dyDescent="0.25">
      <c r="A786">
        <v>876</v>
      </c>
      <c r="C786" s="4">
        <v>2</v>
      </c>
      <c r="D786" s="5">
        <v>3</v>
      </c>
    </row>
    <row r="787" spans="1:5" x14ac:dyDescent="0.25">
      <c r="A787">
        <v>877</v>
      </c>
      <c r="C787" s="4">
        <v>2</v>
      </c>
      <c r="D787" s="5">
        <v>3</v>
      </c>
    </row>
    <row r="788" spans="1:5" x14ac:dyDescent="0.25">
      <c r="A788">
        <v>878</v>
      </c>
      <c r="C788" s="4">
        <v>2</v>
      </c>
      <c r="D788" s="5">
        <v>3</v>
      </c>
    </row>
    <row r="789" spans="1:5" x14ac:dyDescent="0.25">
      <c r="A789">
        <v>879</v>
      </c>
      <c r="B789" s="2">
        <v>1</v>
      </c>
      <c r="C789" s="4">
        <v>2</v>
      </c>
      <c r="D789" s="5">
        <v>3</v>
      </c>
    </row>
    <row r="790" spans="1:5" x14ac:dyDescent="0.25">
      <c r="A790">
        <v>880</v>
      </c>
      <c r="B790" s="2">
        <v>1</v>
      </c>
      <c r="C790" s="4">
        <v>2</v>
      </c>
      <c r="D790" s="5">
        <v>3</v>
      </c>
    </row>
    <row r="791" spans="1:5" x14ac:dyDescent="0.25">
      <c r="A791">
        <v>881</v>
      </c>
      <c r="B791" s="2">
        <v>1</v>
      </c>
      <c r="D791" s="5">
        <v>3</v>
      </c>
    </row>
    <row r="792" spans="1:5" x14ac:dyDescent="0.25">
      <c r="A792">
        <v>882</v>
      </c>
      <c r="B792" s="2">
        <v>1</v>
      </c>
      <c r="D792" s="5">
        <v>3</v>
      </c>
    </row>
    <row r="793" spans="1:5" x14ac:dyDescent="0.25">
      <c r="A793">
        <v>883</v>
      </c>
      <c r="B793" s="2">
        <v>1</v>
      </c>
      <c r="D793" s="5">
        <v>3</v>
      </c>
      <c r="E793" s="3">
        <v>4</v>
      </c>
    </row>
    <row r="794" spans="1:5" x14ac:dyDescent="0.25">
      <c r="A794">
        <v>884</v>
      </c>
      <c r="B794" s="2">
        <v>1</v>
      </c>
      <c r="D794" s="5">
        <v>3</v>
      </c>
      <c r="E794" s="3">
        <v>4</v>
      </c>
    </row>
    <row r="795" spans="1:5" x14ac:dyDescent="0.25">
      <c r="A795">
        <v>885</v>
      </c>
      <c r="B795" s="2">
        <v>1</v>
      </c>
      <c r="D795" s="5">
        <v>3</v>
      </c>
      <c r="E795" s="3">
        <v>4</v>
      </c>
    </row>
    <row r="796" spans="1:5" x14ac:dyDescent="0.25">
      <c r="A796">
        <v>886</v>
      </c>
      <c r="B796" s="2">
        <v>1</v>
      </c>
      <c r="E796" s="3">
        <v>4</v>
      </c>
    </row>
    <row r="797" spans="1:5" x14ac:dyDescent="0.25">
      <c r="A797">
        <v>887</v>
      </c>
      <c r="B797" s="2">
        <v>1</v>
      </c>
      <c r="E797" s="3">
        <v>4</v>
      </c>
    </row>
    <row r="798" spans="1:5" x14ac:dyDescent="0.25">
      <c r="A798">
        <v>888</v>
      </c>
      <c r="B798" s="2">
        <v>1</v>
      </c>
      <c r="E798" s="3">
        <v>4</v>
      </c>
    </row>
    <row r="799" spans="1:5" x14ac:dyDescent="0.25">
      <c r="A799">
        <v>889</v>
      </c>
      <c r="B799" s="2">
        <v>1</v>
      </c>
      <c r="E799" s="3">
        <v>4</v>
      </c>
    </row>
    <row r="800" spans="1:5" x14ac:dyDescent="0.25">
      <c r="A800">
        <v>890</v>
      </c>
      <c r="B800" s="2">
        <v>1</v>
      </c>
      <c r="E800" s="3">
        <v>4</v>
      </c>
    </row>
    <row r="801" spans="1:5" x14ac:dyDescent="0.25">
      <c r="A801">
        <v>891</v>
      </c>
      <c r="B801" s="2">
        <v>1</v>
      </c>
      <c r="E801" s="3">
        <v>4</v>
      </c>
    </row>
    <row r="802" spans="1:5" x14ac:dyDescent="0.25">
      <c r="A802">
        <v>892</v>
      </c>
      <c r="B802" s="2">
        <v>1</v>
      </c>
      <c r="E802" s="3">
        <v>4</v>
      </c>
    </row>
    <row r="803" spans="1:5" x14ac:dyDescent="0.25">
      <c r="A803">
        <v>893</v>
      </c>
      <c r="E803" s="3">
        <v>4</v>
      </c>
    </row>
    <row r="804" spans="1:5" x14ac:dyDescent="0.25">
      <c r="A804">
        <v>894</v>
      </c>
      <c r="C804" s="4">
        <v>2</v>
      </c>
      <c r="E804" s="3">
        <v>4</v>
      </c>
    </row>
    <row r="805" spans="1:5" x14ac:dyDescent="0.25">
      <c r="A805">
        <v>895</v>
      </c>
      <c r="C805" s="4">
        <v>2</v>
      </c>
      <c r="E805" s="3">
        <v>4</v>
      </c>
    </row>
    <row r="806" spans="1:5" x14ac:dyDescent="0.25">
      <c r="A806">
        <v>896</v>
      </c>
      <c r="C806" s="4">
        <v>2</v>
      </c>
      <c r="E806" s="3">
        <v>4</v>
      </c>
    </row>
    <row r="807" spans="1:5" x14ac:dyDescent="0.25">
      <c r="A807">
        <v>897</v>
      </c>
      <c r="C807" s="4">
        <v>2</v>
      </c>
      <c r="E807" s="3">
        <v>4</v>
      </c>
    </row>
    <row r="808" spans="1:5" x14ac:dyDescent="0.25">
      <c r="A808">
        <v>898</v>
      </c>
      <c r="C808" s="4">
        <v>2</v>
      </c>
      <c r="E808" s="3">
        <v>4</v>
      </c>
    </row>
    <row r="809" spans="1:5" x14ac:dyDescent="0.25">
      <c r="A809">
        <v>899</v>
      </c>
      <c r="C809" s="4">
        <v>2</v>
      </c>
      <c r="D809" s="5">
        <v>3</v>
      </c>
    </row>
    <row r="810" spans="1:5" x14ac:dyDescent="0.25">
      <c r="A810">
        <v>900</v>
      </c>
      <c r="C810" s="4">
        <v>2</v>
      </c>
      <c r="D810" s="5">
        <v>3</v>
      </c>
    </row>
    <row r="811" spans="1:5" x14ac:dyDescent="0.25">
      <c r="A811">
        <v>901</v>
      </c>
      <c r="C811" s="4">
        <v>2</v>
      </c>
      <c r="D811" s="5">
        <v>3</v>
      </c>
    </row>
    <row r="812" spans="1:5" x14ac:dyDescent="0.25">
      <c r="A812">
        <v>902</v>
      </c>
      <c r="C812" s="4">
        <v>2</v>
      </c>
      <c r="D812" s="5">
        <v>3</v>
      </c>
    </row>
    <row r="813" spans="1:5" x14ac:dyDescent="0.25">
      <c r="A813">
        <v>903</v>
      </c>
      <c r="C813" s="4">
        <v>2</v>
      </c>
      <c r="D813" s="5">
        <v>3</v>
      </c>
    </row>
    <row r="814" spans="1:5" x14ac:dyDescent="0.25">
      <c r="A814">
        <v>904</v>
      </c>
      <c r="C814" s="4">
        <v>2</v>
      </c>
      <c r="D814" s="5">
        <v>3</v>
      </c>
    </row>
    <row r="815" spans="1:5" x14ac:dyDescent="0.25">
      <c r="A815">
        <v>905</v>
      </c>
      <c r="C815" s="4">
        <v>2</v>
      </c>
      <c r="D815" s="5">
        <v>3</v>
      </c>
    </row>
    <row r="816" spans="1:5" x14ac:dyDescent="0.25">
      <c r="A816">
        <v>906</v>
      </c>
      <c r="C816" s="4">
        <v>2</v>
      </c>
      <c r="D816" s="5">
        <v>3</v>
      </c>
    </row>
    <row r="817" spans="1:5" x14ac:dyDescent="0.25">
      <c r="A817">
        <v>907</v>
      </c>
      <c r="D817" s="5">
        <v>3</v>
      </c>
    </row>
    <row r="818" spans="1:5" x14ac:dyDescent="0.25">
      <c r="A818">
        <v>908</v>
      </c>
      <c r="B818" s="2">
        <v>1</v>
      </c>
      <c r="D818" s="5">
        <v>3</v>
      </c>
    </row>
    <row r="819" spans="1:5" x14ac:dyDescent="0.25">
      <c r="A819">
        <v>909</v>
      </c>
      <c r="B819" s="2">
        <v>1</v>
      </c>
      <c r="D819" s="5">
        <v>3</v>
      </c>
    </row>
    <row r="820" spans="1:5" x14ac:dyDescent="0.25">
      <c r="A820">
        <v>910</v>
      </c>
      <c r="B820" s="2">
        <v>1</v>
      </c>
      <c r="D820" s="5">
        <v>3</v>
      </c>
    </row>
    <row r="821" spans="1:5" x14ac:dyDescent="0.25">
      <c r="A821">
        <v>911</v>
      </c>
      <c r="B821" s="2">
        <v>1</v>
      </c>
      <c r="D821" s="5">
        <v>3</v>
      </c>
      <c r="E821" s="3">
        <v>4</v>
      </c>
    </row>
    <row r="822" spans="1:5" x14ac:dyDescent="0.25">
      <c r="A822">
        <v>912</v>
      </c>
      <c r="B822" s="2">
        <v>1</v>
      </c>
      <c r="D822" s="5">
        <v>3</v>
      </c>
      <c r="E822" s="3">
        <v>4</v>
      </c>
    </row>
    <row r="823" spans="1:5" x14ac:dyDescent="0.25">
      <c r="A823">
        <v>913</v>
      </c>
      <c r="B823" s="2">
        <v>1</v>
      </c>
      <c r="D823" s="5">
        <v>3</v>
      </c>
      <c r="E823" s="3">
        <v>4</v>
      </c>
    </row>
    <row r="824" spans="1:5" x14ac:dyDescent="0.25">
      <c r="A824">
        <v>914</v>
      </c>
      <c r="B824" s="2">
        <v>1</v>
      </c>
      <c r="E824" s="3">
        <v>4</v>
      </c>
    </row>
    <row r="825" spans="1:5" x14ac:dyDescent="0.25">
      <c r="A825">
        <v>915</v>
      </c>
      <c r="B825" s="2">
        <v>1</v>
      </c>
      <c r="E825" s="3">
        <v>4</v>
      </c>
    </row>
    <row r="826" spans="1:5" x14ac:dyDescent="0.25">
      <c r="A826">
        <v>916</v>
      </c>
      <c r="B826" s="2">
        <v>1</v>
      </c>
      <c r="E826" s="3">
        <v>4</v>
      </c>
    </row>
    <row r="827" spans="1:5" x14ac:dyDescent="0.25">
      <c r="A827">
        <v>917</v>
      </c>
      <c r="B827" s="2">
        <v>1</v>
      </c>
      <c r="E827" s="3">
        <v>4</v>
      </c>
    </row>
    <row r="828" spans="1:5" x14ac:dyDescent="0.25">
      <c r="A828">
        <v>918</v>
      </c>
      <c r="B828" s="2">
        <v>1</v>
      </c>
      <c r="E828" s="3">
        <v>4</v>
      </c>
    </row>
    <row r="829" spans="1:5" x14ac:dyDescent="0.25">
      <c r="A829">
        <v>919</v>
      </c>
      <c r="B829" s="2">
        <v>1</v>
      </c>
      <c r="E829" s="3">
        <v>4</v>
      </c>
    </row>
    <row r="830" spans="1:5" x14ac:dyDescent="0.25">
      <c r="A830">
        <v>920</v>
      </c>
      <c r="B830" s="2">
        <v>1</v>
      </c>
      <c r="E830" s="3">
        <v>4</v>
      </c>
    </row>
    <row r="831" spans="1:5" x14ac:dyDescent="0.25">
      <c r="A831">
        <v>921</v>
      </c>
      <c r="B831" s="2">
        <v>1</v>
      </c>
      <c r="E831" s="3">
        <v>4</v>
      </c>
    </row>
    <row r="832" spans="1:5" x14ac:dyDescent="0.25">
      <c r="A832">
        <v>922</v>
      </c>
      <c r="C832" s="4">
        <v>2</v>
      </c>
      <c r="E832" s="3">
        <v>4</v>
      </c>
    </row>
    <row r="833" spans="1:5" x14ac:dyDescent="0.25">
      <c r="A833">
        <v>923</v>
      </c>
      <c r="C833" s="4">
        <v>2</v>
      </c>
      <c r="E833" s="3">
        <v>4</v>
      </c>
    </row>
    <row r="834" spans="1:5" x14ac:dyDescent="0.25">
      <c r="A834">
        <v>924</v>
      </c>
      <c r="C834" s="4">
        <v>2</v>
      </c>
      <c r="E834" s="3">
        <v>4</v>
      </c>
    </row>
    <row r="835" spans="1:5" x14ac:dyDescent="0.25">
      <c r="A835">
        <v>925</v>
      </c>
      <c r="C835" s="4">
        <v>2</v>
      </c>
    </row>
    <row r="836" spans="1:5" x14ac:dyDescent="0.25">
      <c r="A836">
        <v>926</v>
      </c>
      <c r="C836" s="4">
        <v>2</v>
      </c>
    </row>
    <row r="837" spans="1:5" x14ac:dyDescent="0.25">
      <c r="A837">
        <v>927</v>
      </c>
      <c r="C837" s="4">
        <v>2</v>
      </c>
      <c r="D837" s="5">
        <v>3</v>
      </c>
    </row>
    <row r="838" spans="1:5" x14ac:dyDescent="0.25">
      <c r="A838">
        <v>928</v>
      </c>
      <c r="C838" s="4">
        <v>2</v>
      </c>
      <c r="D838" s="5">
        <v>3</v>
      </c>
    </row>
    <row r="839" spans="1:5" x14ac:dyDescent="0.25">
      <c r="A839">
        <v>929</v>
      </c>
      <c r="C839" s="4">
        <v>2</v>
      </c>
      <c r="D839" s="5">
        <v>3</v>
      </c>
    </row>
    <row r="840" spans="1:5" x14ac:dyDescent="0.25">
      <c r="A840">
        <v>930</v>
      </c>
      <c r="C840" s="4">
        <v>2</v>
      </c>
      <c r="D840" s="5">
        <v>3</v>
      </c>
    </row>
    <row r="841" spans="1:5" x14ac:dyDescent="0.25">
      <c r="A841">
        <v>931</v>
      </c>
      <c r="C841" s="4">
        <v>2</v>
      </c>
      <c r="D841" s="5">
        <v>3</v>
      </c>
    </row>
    <row r="842" spans="1:5" x14ac:dyDescent="0.25">
      <c r="A842">
        <v>932</v>
      </c>
      <c r="C842" s="4">
        <v>2</v>
      </c>
      <c r="D842" s="5">
        <v>3</v>
      </c>
    </row>
    <row r="843" spans="1:5" x14ac:dyDescent="0.25">
      <c r="A843">
        <v>933</v>
      </c>
      <c r="C843" s="4">
        <v>2</v>
      </c>
      <c r="D843" s="5">
        <v>3</v>
      </c>
    </row>
    <row r="844" spans="1:5" x14ac:dyDescent="0.25">
      <c r="A844">
        <v>934</v>
      </c>
      <c r="C844" s="4">
        <v>2</v>
      </c>
      <c r="D844" s="5">
        <v>3</v>
      </c>
    </row>
    <row r="845" spans="1:5" x14ac:dyDescent="0.25">
      <c r="A845">
        <v>935</v>
      </c>
      <c r="D845" s="5">
        <v>3</v>
      </c>
    </row>
    <row r="846" spans="1:5" x14ac:dyDescent="0.25">
      <c r="A846">
        <v>936</v>
      </c>
      <c r="B846" s="2">
        <v>1</v>
      </c>
      <c r="D846" s="5">
        <v>3</v>
      </c>
    </row>
    <row r="847" spans="1:5" x14ac:dyDescent="0.25">
      <c r="A847">
        <v>937</v>
      </c>
      <c r="B847" s="2">
        <v>1</v>
      </c>
      <c r="D847" s="5">
        <v>3</v>
      </c>
    </row>
    <row r="848" spans="1:5" x14ac:dyDescent="0.25">
      <c r="A848">
        <v>938</v>
      </c>
      <c r="B848" s="2">
        <v>1</v>
      </c>
      <c r="D848" s="5">
        <v>3</v>
      </c>
    </row>
    <row r="849" spans="1:5" x14ac:dyDescent="0.25">
      <c r="A849">
        <v>939</v>
      </c>
      <c r="B849" s="2">
        <v>1</v>
      </c>
      <c r="D849" s="5">
        <v>3</v>
      </c>
      <c r="E849" s="3">
        <v>4</v>
      </c>
    </row>
    <row r="850" spans="1:5" x14ac:dyDescent="0.25">
      <c r="A850">
        <v>940</v>
      </c>
      <c r="B850" s="2">
        <v>1</v>
      </c>
      <c r="D850" s="5">
        <v>3</v>
      </c>
      <c r="E850" s="3">
        <v>4</v>
      </c>
    </row>
    <row r="851" spans="1:5" x14ac:dyDescent="0.25">
      <c r="A851">
        <v>941</v>
      </c>
      <c r="B851" s="2">
        <v>1</v>
      </c>
      <c r="D851" s="5">
        <v>3</v>
      </c>
      <c r="E851" s="3">
        <v>4</v>
      </c>
    </row>
    <row r="852" spans="1:5" x14ac:dyDescent="0.25">
      <c r="A852">
        <v>942</v>
      </c>
      <c r="B852" s="2">
        <v>1</v>
      </c>
      <c r="E852" s="3">
        <v>4</v>
      </c>
    </row>
    <row r="853" spans="1:5" x14ac:dyDescent="0.25">
      <c r="A853">
        <v>943</v>
      </c>
      <c r="B853" s="2">
        <v>1</v>
      </c>
      <c r="E853" s="3">
        <v>4</v>
      </c>
    </row>
    <row r="854" spans="1:5" x14ac:dyDescent="0.25">
      <c r="A854">
        <v>944</v>
      </c>
      <c r="B854" s="2">
        <v>1</v>
      </c>
      <c r="E854" s="3">
        <v>4</v>
      </c>
    </row>
    <row r="855" spans="1:5" x14ac:dyDescent="0.25">
      <c r="A855">
        <v>945</v>
      </c>
      <c r="B855" s="2">
        <v>1</v>
      </c>
      <c r="E855" s="3">
        <v>4</v>
      </c>
    </row>
    <row r="856" spans="1:5" x14ac:dyDescent="0.25">
      <c r="A856">
        <v>946</v>
      </c>
      <c r="B856" s="2">
        <v>1</v>
      </c>
      <c r="E856" s="3">
        <v>4</v>
      </c>
    </row>
    <row r="857" spans="1:5" x14ac:dyDescent="0.25">
      <c r="A857">
        <v>947</v>
      </c>
      <c r="B857" s="2">
        <v>1</v>
      </c>
      <c r="E857" s="3">
        <v>4</v>
      </c>
    </row>
    <row r="858" spans="1:5" x14ac:dyDescent="0.25">
      <c r="A858">
        <v>948</v>
      </c>
      <c r="B858" s="2">
        <v>1</v>
      </c>
      <c r="E858" s="3">
        <v>4</v>
      </c>
    </row>
    <row r="859" spans="1:5" x14ac:dyDescent="0.25">
      <c r="A859">
        <v>949</v>
      </c>
      <c r="E859" s="3">
        <v>4</v>
      </c>
    </row>
    <row r="860" spans="1:5" x14ac:dyDescent="0.25">
      <c r="A860">
        <v>950</v>
      </c>
      <c r="C860" s="4">
        <v>2</v>
      </c>
      <c r="E860" s="3">
        <v>4</v>
      </c>
    </row>
    <row r="861" spans="1:5" x14ac:dyDescent="0.25">
      <c r="A861">
        <v>951</v>
      </c>
      <c r="C861" s="4">
        <v>2</v>
      </c>
      <c r="E861" s="3">
        <v>4</v>
      </c>
    </row>
    <row r="862" spans="1:5" x14ac:dyDescent="0.25">
      <c r="A862">
        <v>952</v>
      </c>
      <c r="C862" s="4">
        <v>2</v>
      </c>
      <c r="E862" s="3">
        <v>4</v>
      </c>
    </row>
    <row r="863" spans="1:5" x14ac:dyDescent="0.25">
      <c r="A863">
        <v>953</v>
      </c>
      <c r="C863" s="4">
        <v>2</v>
      </c>
    </row>
    <row r="864" spans="1:5" x14ac:dyDescent="0.25">
      <c r="A864">
        <v>954</v>
      </c>
      <c r="C864" s="4">
        <v>2</v>
      </c>
    </row>
    <row r="865" spans="1:5" x14ac:dyDescent="0.25">
      <c r="A865">
        <v>955</v>
      </c>
      <c r="C865" s="4">
        <v>2</v>
      </c>
      <c r="D865" s="5">
        <v>3</v>
      </c>
    </row>
    <row r="866" spans="1:5" x14ac:dyDescent="0.25">
      <c r="A866">
        <v>956</v>
      </c>
      <c r="C866" s="4">
        <v>2</v>
      </c>
      <c r="D866" s="5">
        <v>3</v>
      </c>
    </row>
    <row r="867" spans="1:5" x14ac:dyDescent="0.25">
      <c r="A867">
        <v>957</v>
      </c>
      <c r="C867" s="4">
        <v>2</v>
      </c>
      <c r="D867" s="5">
        <v>3</v>
      </c>
    </row>
    <row r="868" spans="1:5" x14ac:dyDescent="0.25">
      <c r="A868">
        <v>958</v>
      </c>
      <c r="C868" s="4">
        <v>2</v>
      </c>
      <c r="D868" s="5">
        <v>3</v>
      </c>
    </row>
    <row r="869" spans="1:5" x14ac:dyDescent="0.25">
      <c r="A869">
        <v>959</v>
      </c>
      <c r="C869" s="4">
        <v>2</v>
      </c>
      <c r="D869" s="5">
        <v>3</v>
      </c>
    </row>
    <row r="870" spans="1:5" x14ac:dyDescent="0.25">
      <c r="A870">
        <v>960</v>
      </c>
      <c r="C870" s="4">
        <v>2</v>
      </c>
      <c r="D870" s="5">
        <v>3</v>
      </c>
    </row>
    <row r="871" spans="1:5" x14ac:dyDescent="0.25">
      <c r="A871">
        <v>961</v>
      </c>
      <c r="C871" s="4">
        <v>2</v>
      </c>
      <c r="D871" s="5">
        <v>3</v>
      </c>
    </row>
    <row r="872" spans="1:5" x14ac:dyDescent="0.25">
      <c r="A872">
        <v>962</v>
      </c>
      <c r="C872" s="4">
        <v>2</v>
      </c>
      <c r="D872" s="5">
        <v>3</v>
      </c>
    </row>
    <row r="873" spans="1:5" x14ac:dyDescent="0.25">
      <c r="A873">
        <v>963</v>
      </c>
      <c r="B873" s="2">
        <v>1</v>
      </c>
      <c r="D873" s="5">
        <v>3</v>
      </c>
    </row>
    <row r="874" spans="1:5" x14ac:dyDescent="0.25">
      <c r="A874">
        <v>964</v>
      </c>
      <c r="B874" s="2">
        <v>1</v>
      </c>
      <c r="D874" s="5">
        <v>3</v>
      </c>
    </row>
    <row r="875" spans="1:5" x14ac:dyDescent="0.25">
      <c r="A875">
        <v>965</v>
      </c>
      <c r="B875" s="2">
        <v>1</v>
      </c>
      <c r="D875" s="5">
        <v>3</v>
      </c>
    </row>
    <row r="876" spans="1:5" x14ac:dyDescent="0.25">
      <c r="A876">
        <v>966</v>
      </c>
      <c r="B876" s="2">
        <v>1</v>
      </c>
      <c r="D876" s="5">
        <v>3</v>
      </c>
    </row>
    <row r="877" spans="1:5" x14ac:dyDescent="0.25">
      <c r="A877">
        <v>967</v>
      </c>
      <c r="B877" s="2">
        <v>1</v>
      </c>
      <c r="D877" s="5">
        <v>3</v>
      </c>
      <c r="E877" s="3">
        <v>4</v>
      </c>
    </row>
    <row r="878" spans="1:5" x14ac:dyDescent="0.25">
      <c r="A878">
        <v>968</v>
      </c>
      <c r="B878" s="2">
        <v>1</v>
      </c>
      <c r="D878" s="5">
        <v>3</v>
      </c>
      <c r="E878" s="3">
        <v>4</v>
      </c>
    </row>
    <row r="879" spans="1:5" x14ac:dyDescent="0.25">
      <c r="A879">
        <v>969</v>
      </c>
      <c r="B879" s="2">
        <v>1</v>
      </c>
      <c r="D879" s="5">
        <v>3</v>
      </c>
      <c r="E879" s="3">
        <v>4</v>
      </c>
    </row>
    <row r="880" spans="1:5" x14ac:dyDescent="0.25">
      <c r="A880">
        <v>970</v>
      </c>
      <c r="B880" s="2">
        <v>1</v>
      </c>
      <c r="E880" s="3">
        <v>4</v>
      </c>
    </row>
    <row r="881" spans="1:5" x14ac:dyDescent="0.25">
      <c r="A881">
        <v>971</v>
      </c>
      <c r="B881" s="2">
        <v>1</v>
      </c>
      <c r="E881" s="3">
        <v>4</v>
      </c>
    </row>
    <row r="882" spans="1:5" x14ac:dyDescent="0.25">
      <c r="A882">
        <v>972</v>
      </c>
      <c r="B882" s="2">
        <v>1</v>
      </c>
      <c r="E882" s="3">
        <v>4</v>
      </c>
    </row>
    <row r="883" spans="1:5" x14ac:dyDescent="0.25">
      <c r="A883">
        <v>973</v>
      </c>
      <c r="B883" s="2">
        <v>1</v>
      </c>
      <c r="E883" s="3">
        <v>4</v>
      </c>
    </row>
    <row r="884" spans="1:5" x14ac:dyDescent="0.25">
      <c r="A884">
        <v>974</v>
      </c>
      <c r="B884" s="2">
        <v>1</v>
      </c>
      <c r="E884" s="3">
        <v>4</v>
      </c>
    </row>
    <row r="885" spans="1:5" x14ac:dyDescent="0.25">
      <c r="A885">
        <v>975</v>
      </c>
      <c r="B885" s="2">
        <v>1</v>
      </c>
      <c r="E885" s="3">
        <v>4</v>
      </c>
    </row>
    <row r="886" spans="1:5" x14ac:dyDescent="0.25">
      <c r="A886">
        <v>976</v>
      </c>
      <c r="B886" s="2">
        <v>1</v>
      </c>
      <c r="E886" s="3">
        <v>4</v>
      </c>
    </row>
    <row r="887" spans="1:5" x14ac:dyDescent="0.25">
      <c r="A887">
        <v>977</v>
      </c>
      <c r="E887" s="3">
        <v>4</v>
      </c>
    </row>
    <row r="888" spans="1:5" x14ac:dyDescent="0.25">
      <c r="A888">
        <v>978</v>
      </c>
      <c r="C888" s="4">
        <v>2</v>
      </c>
      <c r="E888" s="3">
        <v>4</v>
      </c>
    </row>
    <row r="889" spans="1:5" x14ac:dyDescent="0.25">
      <c r="A889">
        <v>979</v>
      </c>
      <c r="C889" s="4">
        <v>2</v>
      </c>
      <c r="E889" s="3">
        <v>4</v>
      </c>
    </row>
    <row r="890" spans="1:5" x14ac:dyDescent="0.25">
      <c r="A890">
        <v>980</v>
      </c>
      <c r="C890" s="4">
        <v>2</v>
      </c>
      <c r="E890" s="3">
        <v>4</v>
      </c>
    </row>
    <row r="891" spans="1:5" x14ac:dyDescent="0.25">
      <c r="A891">
        <v>981</v>
      </c>
      <c r="C891" s="4">
        <v>2</v>
      </c>
    </row>
    <row r="892" spans="1:5" x14ac:dyDescent="0.25">
      <c r="A892">
        <v>982</v>
      </c>
      <c r="C892" s="4">
        <v>2</v>
      </c>
      <c r="D892" s="5">
        <v>3</v>
      </c>
    </row>
    <row r="893" spans="1:5" x14ac:dyDescent="0.25">
      <c r="A893">
        <v>983</v>
      </c>
      <c r="C893" s="4">
        <v>2</v>
      </c>
      <c r="D893" s="5">
        <v>3</v>
      </c>
    </row>
    <row r="894" spans="1:5" x14ac:dyDescent="0.25">
      <c r="A894">
        <v>984</v>
      </c>
      <c r="C894" s="4">
        <v>2</v>
      </c>
      <c r="D894" s="5">
        <v>3</v>
      </c>
    </row>
    <row r="895" spans="1:5" x14ac:dyDescent="0.25">
      <c r="A895">
        <v>985</v>
      </c>
      <c r="C895" s="4">
        <v>2</v>
      </c>
      <c r="D895" s="5">
        <v>3</v>
      </c>
    </row>
    <row r="896" spans="1:5" x14ac:dyDescent="0.25">
      <c r="A896">
        <v>986</v>
      </c>
      <c r="C896" s="4">
        <v>2</v>
      </c>
      <c r="D896" s="5">
        <v>3</v>
      </c>
    </row>
    <row r="897" spans="1:5" x14ac:dyDescent="0.25">
      <c r="A897">
        <v>987</v>
      </c>
      <c r="C897" s="4">
        <v>2</v>
      </c>
      <c r="D897" s="5">
        <v>3</v>
      </c>
    </row>
    <row r="898" spans="1:5" x14ac:dyDescent="0.25">
      <c r="A898">
        <v>988</v>
      </c>
      <c r="C898" s="4">
        <v>2</v>
      </c>
      <c r="D898" s="5">
        <v>3</v>
      </c>
    </row>
    <row r="899" spans="1:5" x14ac:dyDescent="0.25">
      <c r="A899">
        <v>989</v>
      </c>
      <c r="C899" s="4">
        <v>2</v>
      </c>
      <c r="D899" s="5">
        <v>3</v>
      </c>
    </row>
    <row r="900" spans="1:5" x14ac:dyDescent="0.25">
      <c r="A900">
        <v>990</v>
      </c>
      <c r="C900" s="4">
        <v>2</v>
      </c>
      <c r="D900" s="5">
        <v>3</v>
      </c>
    </row>
    <row r="901" spans="1:5" x14ac:dyDescent="0.25">
      <c r="A901">
        <v>991</v>
      </c>
      <c r="B901" s="2">
        <v>1</v>
      </c>
      <c r="C901" s="4">
        <v>2</v>
      </c>
      <c r="D901" s="5">
        <v>3</v>
      </c>
    </row>
    <row r="902" spans="1:5" x14ac:dyDescent="0.25">
      <c r="A902">
        <v>992</v>
      </c>
      <c r="B902" s="2">
        <v>1</v>
      </c>
      <c r="D902" s="5">
        <v>3</v>
      </c>
    </row>
    <row r="903" spans="1:5" x14ac:dyDescent="0.25">
      <c r="A903">
        <v>993</v>
      </c>
      <c r="B903" s="2">
        <v>1</v>
      </c>
      <c r="D903" s="5">
        <v>3</v>
      </c>
    </row>
    <row r="904" spans="1:5" x14ac:dyDescent="0.25">
      <c r="A904">
        <v>994</v>
      </c>
      <c r="B904" s="2">
        <v>1</v>
      </c>
      <c r="D904" s="5">
        <v>3</v>
      </c>
    </row>
    <row r="905" spans="1:5" x14ac:dyDescent="0.25">
      <c r="A905">
        <v>995</v>
      </c>
      <c r="B905" s="2">
        <v>1</v>
      </c>
      <c r="D905" s="5">
        <v>3</v>
      </c>
    </row>
    <row r="906" spans="1:5" x14ac:dyDescent="0.25">
      <c r="A906">
        <v>996</v>
      </c>
      <c r="B906" s="2">
        <v>1</v>
      </c>
      <c r="D906" s="5">
        <v>3</v>
      </c>
      <c r="E906" s="3">
        <v>4</v>
      </c>
    </row>
    <row r="907" spans="1:5" x14ac:dyDescent="0.25">
      <c r="A907">
        <v>997</v>
      </c>
      <c r="B907" s="2">
        <v>1</v>
      </c>
      <c r="D907" s="5">
        <v>3</v>
      </c>
      <c r="E907" s="3">
        <v>4</v>
      </c>
    </row>
    <row r="908" spans="1:5" x14ac:dyDescent="0.25">
      <c r="A908">
        <v>998</v>
      </c>
      <c r="B908" s="2">
        <v>1</v>
      </c>
      <c r="D908" s="5">
        <v>3</v>
      </c>
      <c r="E908" s="3">
        <v>4</v>
      </c>
    </row>
    <row r="909" spans="1:5" x14ac:dyDescent="0.25">
      <c r="A909">
        <v>999</v>
      </c>
      <c r="B909" s="2">
        <v>1</v>
      </c>
      <c r="D909" s="5">
        <v>3</v>
      </c>
      <c r="E909" s="3">
        <v>4</v>
      </c>
    </row>
    <row r="910" spans="1:5" x14ac:dyDescent="0.25">
      <c r="A910">
        <v>1000</v>
      </c>
      <c r="B910" s="2">
        <v>1</v>
      </c>
      <c r="D910" s="5">
        <v>3</v>
      </c>
      <c r="E910" s="3">
        <v>4</v>
      </c>
    </row>
    <row r="911" spans="1:5" x14ac:dyDescent="0.25">
      <c r="A911">
        <v>1001</v>
      </c>
      <c r="B911" s="2">
        <v>1</v>
      </c>
      <c r="E911" s="3">
        <v>4</v>
      </c>
    </row>
    <row r="912" spans="1:5" x14ac:dyDescent="0.25">
      <c r="A912">
        <v>1002</v>
      </c>
      <c r="B912" s="2">
        <v>1</v>
      </c>
      <c r="E912" s="3">
        <v>4</v>
      </c>
    </row>
    <row r="913" spans="1:5" x14ac:dyDescent="0.25">
      <c r="A913">
        <v>1003</v>
      </c>
      <c r="B913" s="2">
        <v>1</v>
      </c>
      <c r="E913" s="3">
        <v>4</v>
      </c>
    </row>
    <row r="914" spans="1:5" x14ac:dyDescent="0.25">
      <c r="A914">
        <v>1004</v>
      </c>
      <c r="B914" s="2">
        <v>1</v>
      </c>
      <c r="E914" s="3">
        <v>4</v>
      </c>
    </row>
    <row r="915" spans="1:5" x14ac:dyDescent="0.25">
      <c r="A915">
        <v>1005</v>
      </c>
      <c r="B915" s="2">
        <v>1</v>
      </c>
      <c r="E915" s="3">
        <v>4</v>
      </c>
    </row>
    <row r="916" spans="1:5" x14ac:dyDescent="0.25">
      <c r="A916">
        <v>1006</v>
      </c>
      <c r="C916" s="4">
        <v>2</v>
      </c>
      <c r="E916" s="3">
        <v>4</v>
      </c>
    </row>
    <row r="917" spans="1:5" x14ac:dyDescent="0.25">
      <c r="A917">
        <v>1007</v>
      </c>
      <c r="C917" s="4">
        <v>2</v>
      </c>
      <c r="E917" s="3">
        <v>4</v>
      </c>
    </row>
    <row r="918" spans="1:5" x14ac:dyDescent="0.25">
      <c r="A918">
        <v>1008</v>
      </c>
      <c r="C918" s="4">
        <v>2</v>
      </c>
      <c r="E918" s="3">
        <v>4</v>
      </c>
    </row>
    <row r="919" spans="1:5" x14ac:dyDescent="0.25">
      <c r="A919">
        <v>1009</v>
      </c>
      <c r="C919" s="4">
        <v>2</v>
      </c>
      <c r="E919" s="3">
        <v>4</v>
      </c>
    </row>
    <row r="920" spans="1:5" x14ac:dyDescent="0.25">
      <c r="A920">
        <v>1010</v>
      </c>
      <c r="C920" s="4">
        <v>2</v>
      </c>
      <c r="E920" s="3">
        <v>4</v>
      </c>
    </row>
    <row r="921" spans="1:5" x14ac:dyDescent="0.25">
      <c r="A921">
        <v>1011</v>
      </c>
      <c r="C921" s="4">
        <v>2</v>
      </c>
      <c r="E921" s="3">
        <v>4</v>
      </c>
    </row>
    <row r="922" spans="1:5" x14ac:dyDescent="0.25">
      <c r="A922">
        <v>1012</v>
      </c>
      <c r="C922" s="4">
        <v>2</v>
      </c>
      <c r="E922" s="3">
        <v>4</v>
      </c>
    </row>
    <row r="923" spans="1:5" x14ac:dyDescent="0.25">
      <c r="A923">
        <v>1013</v>
      </c>
      <c r="C923" s="4">
        <v>2</v>
      </c>
    </row>
    <row r="924" spans="1:5" x14ac:dyDescent="0.25">
      <c r="A924">
        <v>1014</v>
      </c>
      <c r="C924" s="4">
        <v>2</v>
      </c>
      <c r="D924" s="5">
        <v>3</v>
      </c>
    </row>
    <row r="925" spans="1:5" x14ac:dyDescent="0.25">
      <c r="A925">
        <v>1015</v>
      </c>
      <c r="C925" s="4">
        <v>2</v>
      </c>
      <c r="D925" s="5">
        <v>3</v>
      </c>
    </row>
    <row r="926" spans="1:5" x14ac:dyDescent="0.25">
      <c r="A926">
        <v>1016</v>
      </c>
      <c r="C926" s="4">
        <v>2</v>
      </c>
      <c r="D926" s="5">
        <v>3</v>
      </c>
    </row>
    <row r="927" spans="1:5" x14ac:dyDescent="0.25">
      <c r="A927">
        <v>1017</v>
      </c>
      <c r="C927" s="4">
        <v>2</v>
      </c>
      <c r="D927" s="5">
        <v>3</v>
      </c>
    </row>
    <row r="928" spans="1:5" x14ac:dyDescent="0.25">
      <c r="A928">
        <v>1018</v>
      </c>
      <c r="C928" s="4">
        <v>2</v>
      </c>
      <c r="D928" s="5">
        <v>3</v>
      </c>
    </row>
    <row r="929" spans="1:5" x14ac:dyDescent="0.25">
      <c r="A929">
        <v>1019</v>
      </c>
      <c r="C929" s="4">
        <v>2</v>
      </c>
      <c r="D929" s="5">
        <v>3</v>
      </c>
    </row>
    <row r="930" spans="1:5" x14ac:dyDescent="0.25">
      <c r="A930">
        <v>1020</v>
      </c>
      <c r="C930" s="4">
        <v>2</v>
      </c>
      <c r="D930" s="5">
        <v>3</v>
      </c>
    </row>
    <row r="931" spans="1:5" x14ac:dyDescent="0.25">
      <c r="A931">
        <v>1021</v>
      </c>
      <c r="C931" s="4">
        <v>2</v>
      </c>
      <c r="D931" s="5">
        <v>3</v>
      </c>
    </row>
    <row r="932" spans="1:5" x14ac:dyDescent="0.25">
      <c r="A932">
        <v>1022</v>
      </c>
      <c r="C932" s="4">
        <v>2</v>
      </c>
      <c r="D932" s="5">
        <v>3</v>
      </c>
    </row>
    <row r="933" spans="1:5" x14ac:dyDescent="0.25">
      <c r="A933">
        <v>1023</v>
      </c>
      <c r="C933" s="4">
        <v>2</v>
      </c>
      <c r="D933" s="5">
        <v>3</v>
      </c>
    </row>
    <row r="934" spans="1:5" x14ac:dyDescent="0.25">
      <c r="A934">
        <v>1024</v>
      </c>
      <c r="B934" s="2">
        <v>1</v>
      </c>
      <c r="C934" s="4">
        <v>2</v>
      </c>
      <c r="D934" s="5">
        <v>3</v>
      </c>
    </row>
    <row r="935" spans="1:5" x14ac:dyDescent="0.25">
      <c r="A935">
        <v>1025</v>
      </c>
      <c r="B935" s="2">
        <v>1</v>
      </c>
      <c r="D935" s="5">
        <v>3</v>
      </c>
    </row>
    <row r="936" spans="1:5" x14ac:dyDescent="0.25">
      <c r="A936">
        <v>1026</v>
      </c>
      <c r="B936" s="2">
        <v>1</v>
      </c>
      <c r="D936" s="5">
        <v>3</v>
      </c>
      <c r="E936" s="3">
        <v>4</v>
      </c>
    </row>
    <row r="937" spans="1:5" x14ac:dyDescent="0.25">
      <c r="A937">
        <v>1027</v>
      </c>
      <c r="B937" s="2">
        <v>1</v>
      </c>
      <c r="D937" s="5">
        <v>3</v>
      </c>
      <c r="E937" s="3">
        <v>4</v>
      </c>
    </row>
    <row r="938" spans="1:5" x14ac:dyDescent="0.25">
      <c r="A938">
        <v>1028</v>
      </c>
      <c r="B938" s="2">
        <v>1</v>
      </c>
      <c r="D938" s="5">
        <v>3</v>
      </c>
      <c r="E938" s="3">
        <v>4</v>
      </c>
    </row>
    <row r="939" spans="1:5" x14ac:dyDescent="0.25">
      <c r="A939">
        <v>1029</v>
      </c>
      <c r="B939" s="2">
        <v>1</v>
      </c>
      <c r="D939" s="5">
        <v>3</v>
      </c>
      <c r="E939" s="3">
        <v>4</v>
      </c>
    </row>
    <row r="940" spans="1:5" x14ac:dyDescent="0.25">
      <c r="A940">
        <v>1030</v>
      </c>
      <c r="B940" s="2">
        <v>1</v>
      </c>
      <c r="D940" s="5">
        <v>3</v>
      </c>
      <c r="E940" s="3">
        <v>4</v>
      </c>
    </row>
    <row r="941" spans="1:5" x14ac:dyDescent="0.25">
      <c r="A941">
        <v>1031</v>
      </c>
      <c r="B941" s="2">
        <v>1</v>
      </c>
      <c r="D941" s="5">
        <v>3</v>
      </c>
      <c r="E941" s="3">
        <v>4</v>
      </c>
    </row>
    <row r="942" spans="1:5" x14ac:dyDescent="0.25">
      <c r="A942">
        <v>1032</v>
      </c>
      <c r="B942" s="2">
        <v>1</v>
      </c>
      <c r="E942" s="3">
        <v>4</v>
      </c>
    </row>
    <row r="943" spans="1:5" x14ac:dyDescent="0.25">
      <c r="A943">
        <v>1033</v>
      </c>
      <c r="B943" s="2">
        <v>1</v>
      </c>
      <c r="E943" s="3">
        <v>4</v>
      </c>
    </row>
    <row r="944" spans="1:5" x14ac:dyDescent="0.25">
      <c r="A944">
        <v>1034</v>
      </c>
      <c r="B944" s="2">
        <v>1</v>
      </c>
      <c r="E944" s="3">
        <v>4</v>
      </c>
    </row>
    <row r="945" spans="1:5" x14ac:dyDescent="0.25">
      <c r="A945">
        <v>1035</v>
      </c>
      <c r="B945" s="2">
        <v>1</v>
      </c>
      <c r="E945" s="3">
        <v>4</v>
      </c>
    </row>
    <row r="946" spans="1:5" x14ac:dyDescent="0.25">
      <c r="A946">
        <v>1036</v>
      </c>
      <c r="B946" s="2">
        <v>1</v>
      </c>
      <c r="E946" s="3">
        <v>4</v>
      </c>
    </row>
    <row r="947" spans="1:5" x14ac:dyDescent="0.25">
      <c r="A947">
        <v>1037</v>
      </c>
      <c r="B947" s="2">
        <v>1</v>
      </c>
      <c r="E947" s="3">
        <v>4</v>
      </c>
    </row>
    <row r="948" spans="1:5" x14ac:dyDescent="0.25">
      <c r="A948">
        <v>1038</v>
      </c>
      <c r="B948" s="2">
        <v>1</v>
      </c>
      <c r="E948" s="3">
        <v>4</v>
      </c>
    </row>
    <row r="949" spans="1:5" x14ac:dyDescent="0.25">
      <c r="A949">
        <v>1039</v>
      </c>
      <c r="B949" s="2">
        <v>1</v>
      </c>
      <c r="E949" s="3">
        <v>4</v>
      </c>
    </row>
    <row r="950" spans="1:5" x14ac:dyDescent="0.25">
      <c r="A950">
        <v>1040</v>
      </c>
      <c r="B950" s="2">
        <v>1</v>
      </c>
      <c r="E950" s="3">
        <v>4</v>
      </c>
    </row>
    <row r="951" spans="1:5" x14ac:dyDescent="0.25">
      <c r="A951">
        <v>1041</v>
      </c>
      <c r="B951" s="2">
        <v>1</v>
      </c>
      <c r="E951" s="3">
        <v>4</v>
      </c>
    </row>
    <row r="952" spans="1:5" x14ac:dyDescent="0.25">
      <c r="A952">
        <v>1042</v>
      </c>
      <c r="B952" s="2">
        <v>1</v>
      </c>
      <c r="C952" s="4">
        <v>2</v>
      </c>
      <c r="E952" s="3">
        <v>4</v>
      </c>
    </row>
    <row r="953" spans="1:5" x14ac:dyDescent="0.25">
      <c r="A953">
        <v>1043</v>
      </c>
      <c r="B953" s="2">
        <v>1</v>
      </c>
      <c r="C953" s="4">
        <v>2</v>
      </c>
      <c r="E953" s="3">
        <v>4</v>
      </c>
    </row>
    <row r="954" spans="1:5" x14ac:dyDescent="0.25">
      <c r="A954">
        <v>1044</v>
      </c>
      <c r="C954" s="4">
        <v>2</v>
      </c>
      <c r="E954" s="3">
        <v>4</v>
      </c>
    </row>
    <row r="955" spans="1:5" x14ac:dyDescent="0.25">
      <c r="A955">
        <v>1045</v>
      </c>
      <c r="C955" s="4">
        <v>2</v>
      </c>
      <c r="D955" s="5">
        <v>3</v>
      </c>
      <c r="E955" s="3">
        <v>4</v>
      </c>
    </row>
    <row r="956" spans="1:5" x14ac:dyDescent="0.25">
      <c r="A956">
        <v>1046</v>
      </c>
      <c r="C956" s="4">
        <v>2</v>
      </c>
      <c r="D956" s="5">
        <v>3</v>
      </c>
    </row>
    <row r="957" spans="1:5" x14ac:dyDescent="0.25">
      <c r="A957">
        <v>1047</v>
      </c>
      <c r="C957" s="4">
        <v>2</v>
      </c>
      <c r="D957" s="5">
        <v>3</v>
      </c>
    </row>
    <row r="958" spans="1:5" x14ac:dyDescent="0.25">
      <c r="A958">
        <v>1048</v>
      </c>
      <c r="C958" s="4">
        <v>2</v>
      </c>
      <c r="D958" s="5">
        <v>3</v>
      </c>
    </row>
    <row r="959" spans="1:5" x14ac:dyDescent="0.25">
      <c r="A959">
        <v>1049</v>
      </c>
      <c r="C959" s="4">
        <v>2</v>
      </c>
      <c r="D959" s="5">
        <v>3</v>
      </c>
    </row>
    <row r="960" spans="1:5" x14ac:dyDescent="0.25">
      <c r="A960">
        <v>1050</v>
      </c>
      <c r="C960" s="4">
        <v>2</v>
      </c>
      <c r="D960" s="5">
        <v>3</v>
      </c>
    </row>
    <row r="961" spans="1:6" x14ac:dyDescent="0.25">
      <c r="A961">
        <v>1051</v>
      </c>
      <c r="C961" s="4">
        <v>2</v>
      </c>
      <c r="D961" s="5">
        <v>3</v>
      </c>
    </row>
    <row r="962" spans="1:6" x14ac:dyDescent="0.25">
      <c r="A962">
        <v>1052</v>
      </c>
      <c r="C962" s="4">
        <v>2</v>
      </c>
      <c r="D962" s="5">
        <v>3</v>
      </c>
    </row>
    <row r="963" spans="1:6" x14ac:dyDescent="0.25">
      <c r="A963">
        <v>1053</v>
      </c>
      <c r="C963" s="4">
        <v>2</v>
      </c>
      <c r="D963" s="5">
        <v>3</v>
      </c>
    </row>
    <row r="964" spans="1:6" x14ac:dyDescent="0.25">
      <c r="A964">
        <v>1054</v>
      </c>
      <c r="C964" s="4">
        <v>2</v>
      </c>
      <c r="D964" s="5">
        <v>3</v>
      </c>
    </row>
    <row r="965" spans="1:6" x14ac:dyDescent="0.25">
      <c r="A965">
        <v>1055</v>
      </c>
      <c r="C965" s="4">
        <v>2</v>
      </c>
      <c r="D965" s="5">
        <v>3</v>
      </c>
    </row>
    <row r="966" spans="1:6" x14ac:dyDescent="0.25">
      <c r="A966">
        <v>1056</v>
      </c>
      <c r="C966" s="4">
        <v>2</v>
      </c>
      <c r="D966" s="5">
        <v>3</v>
      </c>
    </row>
    <row r="967" spans="1:6" x14ac:dyDescent="0.25">
      <c r="A967">
        <v>1057</v>
      </c>
      <c r="B967" s="2">
        <v>1</v>
      </c>
      <c r="C967" s="4">
        <v>2</v>
      </c>
      <c r="D967" s="5">
        <v>3</v>
      </c>
    </row>
    <row r="968" spans="1:6" x14ac:dyDescent="0.25">
      <c r="A968">
        <v>1058</v>
      </c>
      <c r="B968" s="2">
        <v>1</v>
      </c>
      <c r="C968" s="4">
        <v>2</v>
      </c>
      <c r="D968" s="5">
        <v>3</v>
      </c>
    </row>
    <row r="969" spans="1:6" x14ac:dyDescent="0.25">
      <c r="A969">
        <v>1059</v>
      </c>
      <c r="B969" s="2">
        <v>1</v>
      </c>
      <c r="C969" s="4">
        <v>2</v>
      </c>
      <c r="D969" s="5">
        <v>3</v>
      </c>
    </row>
    <row r="970" spans="1:6" x14ac:dyDescent="0.25">
      <c r="A970">
        <v>1060</v>
      </c>
      <c r="B970" s="2">
        <v>1</v>
      </c>
      <c r="C970" s="4">
        <v>2</v>
      </c>
      <c r="D970" s="5">
        <v>3</v>
      </c>
    </row>
    <row r="971" spans="1:6" x14ac:dyDescent="0.25">
      <c r="A971">
        <v>1061</v>
      </c>
      <c r="B971" s="2">
        <v>1</v>
      </c>
      <c r="C971" s="4">
        <v>2</v>
      </c>
      <c r="D971" s="5">
        <v>3</v>
      </c>
    </row>
    <row r="972" spans="1:6" x14ac:dyDescent="0.25">
      <c r="A972">
        <v>1062</v>
      </c>
      <c r="B972" s="2">
        <v>1</v>
      </c>
      <c r="D972" s="5">
        <v>3</v>
      </c>
    </row>
    <row r="973" spans="1:6" x14ac:dyDescent="0.25">
      <c r="A973">
        <v>1063</v>
      </c>
      <c r="B973" s="2">
        <v>1</v>
      </c>
      <c r="D973" s="5">
        <v>3</v>
      </c>
      <c r="F97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2025-07-07T19:58:53Z</dcterms:created>
  <dcterms:modified xsi:type="dcterms:W3CDTF">2025-08-13T16:24:19Z</dcterms:modified>
</cp:coreProperties>
</file>